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65" windowWidth="14175" windowHeight="4755" tabRatio="925" activeTab="12"/>
  </bookViews>
  <sheets>
    <sheet name="1" sheetId="185" r:id="rId1"/>
    <sheet name="2" sheetId="124" r:id="rId2"/>
    <sheet name="3" sheetId="184" r:id="rId3"/>
    <sheet name="4" sheetId="120" r:id="rId4"/>
    <sheet name="5" sheetId="157" state="hidden" r:id="rId5"/>
    <sheet name="5أ و ب" sheetId="193" r:id="rId6"/>
    <sheet name="5 ج" sheetId="192" r:id="rId7"/>
    <sheet name="5د" sheetId="197" r:id="rId8"/>
    <sheet name="5 هـ" sheetId="206" r:id="rId9"/>
    <sheet name="6" sheetId="130" r:id="rId10"/>
    <sheet name="7" sheetId="186" r:id="rId11"/>
    <sheet name="8" sheetId="183" r:id="rId12"/>
    <sheet name="9و10" sheetId="122" r:id="rId13"/>
    <sheet name=" 11 أ و ب وج" sheetId="195" r:id="rId14"/>
    <sheet name="11اااا" sheetId="187" state="hidden" r:id="rId15"/>
    <sheet name="12" sheetId="189" r:id="rId16"/>
    <sheet name="13" sheetId="188" r:id="rId17"/>
    <sheet name="14" sheetId="196" r:id="rId18"/>
    <sheet name="14ممممم" sheetId="158" state="hidden" r:id="rId19"/>
    <sheet name="15" sheetId="136" r:id="rId20"/>
    <sheet name="16" sheetId="182" r:id="rId21"/>
    <sheet name="17aaaa" sheetId="138" state="hidden" r:id="rId22"/>
    <sheet name="17" sheetId="141" r:id="rId23"/>
    <sheet name="18" sheetId="203" r:id="rId24"/>
    <sheet name="18 قديم" sheetId="190" state="hidden" r:id="rId25"/>
    <sheet name="19" sheetId="178" r:id="rId26"/>
    <sheet name="20" sheetId="191" r:id="rId27"/>
    <sheet name="21" sheetId="181" r:id="rId28"/>
    <sheet name="22" sheetId="179" r:id="rId29"/>
    <sheet name="23" sheetId="180" r:id="rId30"/>
    <sheet name="24" sheetId="111" r:id="rId31"/>
    <sheet name="25" sheetId="199" r:id="rId32"/>
    <sheet name="26  " sheetId="204" state="hidden" r:id="rId33"/>
    <sheet name="26" sheetId="205" r:id="rId34"/>
    <sheet name="ورقة2" sheetId="2" state="hidden" r:id="rId35"/>
    <sheet name="ورقة3" sheetId="3" state="hidden" r:id="rId36"/>
  </sheets>
  <definedNames>
    <definedName name="_xlnm.Print_Area" localSheetId="13">' 11 أ و ب وج'!$A$1:$E$45</definedName>
    <definedName name="_xlnm.Print_Area" localSheetId="0">'1'!$A$1:$D$51</definedName>
    <definedName name="_xlnm.Print_Area" localSheetId="14">'11اااا'!$A$1:$E$27</definedName>
    <definedName name="_xlnm.Print_Area" localSheetId="15">'12'!$A$1:$I$56</definedName>
    <definedName name="_xlnm.Print_Area" localSheetId="16">'13'!$A$1:$I$53</definedName>
    <definedName name="_xlnm.Print_Area" localSheetId="17">'14'!$A$1:$C$30</definedName>
    <definedName name="_xlnm.Print_Area" localSheetId="18">'14ممممم'!$A$1:$F$27</definedName>
    <definedName name="_xlnm.Print_Area" localSheetId="19">'15'!$A$1:$D$50</definedName>
    <definedName name="_xlnm.Print_Area" localSheetId="20">'16'!$A$1:$O$49</definedName>
    <definedName name="_xlnm.Print_Area" localSheetId="22">'17'!$A$1:$O$20</definedName>
    <definedName name="_xlnm.Print_Area" localSheetId="21">'17aaaa'!$A$1:$N$18</definedName>
    <definedName name="_xlnm.Print_Area" localSheetId="23">'18'!$A$1:$H$24</definedName>
    <definedName name="_xlnm.Print_Area" localSheetId="24">'18 قديم'!$A$1:$M$23</definedName>
    <definedName name="_xlnm.Print_Area" localSheetId="25">'19'!$A$1:$C$16</definedName>
    <definedName name="_xlnm.Print_Area" localSheetId="1">'2'!$A$1:$D$45</definedName>
    <definedName name="_xlnm.Print_Area" localSheetId="26">'20'!$A$1:$C$19</definedName>
    <definedName name="_xlnm.Print_Area" localSheetId="27">'21'!$A$1:$G$24</definedName>
    <definedName name="_xlnm.Print_Area" localSheetId="28">'22'!$A$1:$G$19</definedName>
    <definedName name="_xlnm.Print_Area" localSheetId="29">'23'!$A$1:$D$40</definedName>
    <definedName name="_xlnm.Print_Area" localSheetId="30">'24'!$A$1:$J$52</definedName>
    <definedName name="_xlnm.Print_Area" localSheetId="31">'25'!$A$1:$J$55</definedName>
    <definedName name="_xlnm.Print_Area" localSheetId="33">'26'!$A$1:$G$21</definedName>
    <definedName name="_xlnm.Print_Area" localSheetId="2">'3'!$A$1:$D$46</definedName>
    <definedName name="_xlnm.Print_Area" localSheetId="3">'4'!$A$1:$F$27</definedName>
    <definedName name="_xlnm.Print_Area" localSheetId="4">'5'!$A$1:$E$20</definedName>
    <definedName name="_xlnm.Print_Area" localSheetId="6">'5 ج'!$A$1:$E$21</definedName>
    <definedName name="_xlnm.Print_Area" localSheetId="8">'5 هـ'!$A$1:$G$27</definedName>
    <definedName name="_xlnm.Print_Area" localSheetId="5">'5أ و ب'!$A$1:$D$21</definedName>
    <definedName name="_xlnm.Print_Area" localSheetId="7">'5د'!$A$1:$H$28</definedName>
    <definedName name="_xlnm.Print_Area" localSheetId="9">'6'!$A$1:$K$29</definedName>
    <definedName name="_xlnm.Print_Area" localSheetId="10">'7'!$A$1:$K$27</definedName>
    <definedName name="_xlnm.Print_Area" localSheetId="11">'8'!$A$1:$D$22</definedName>
    <definedName name="_xlnm.Print_Area" localSheetId="12">'9و10'!$A$1:$I$25</definedName>
  </definedNames>
  <calcPr calcId="124519"/>
  <fileRecoveryPr autoRecover="0"/>
</workbook>
</file>

<file path=xl/calcChain.xml><?xml version="1.0" encoding="utf-8"?>
<calcChain xmlns="http://schemas.openxmlformats.org/spreadsheetml/2006/main">
  <c r="G5" i="206"/>
  <c r="G6"/>
  <c r="G7"/>
  <c r="G8"/>
  <c r="G9"/>
  <c r="G10"/>
  <c r="G11"/>
  <c r="G12"/>
  <c r="G13"/>
  <c r="G14"/>
  <c r="G15"/>
  <c r="G16"/>
  <c r="G17"/>
  <c r="G18"/>
  <c r="G19"/>
  <c r="G20"/>
  <c r="G21"/>
  <c r="G22"/>
  <c r="G23"/>
  <c r="G24"/>
  <c r="E25"/>
  <c r="F25"/>
  <c r="D25"/>
  <c r="C25"/>
  <c r="D39" i="195"/>
  <c r="G25" i="206" l="1"/>
  <c r="D12" i="195"/>
  <c r="E7" s="1"/>
  <c r="E23" i="120"/>
  <c r="H5"/>
  <c r="H6"/>
  <c r="H7"/>
  <c r="H8"/>
  <c r="H9"/>
  <c r="H10"/>
  <c r="H11"/>
  <c r="H12"/>
  <c r="H13"/>
  <c r="H14"/>
  <c r="H15"/>
  <c r="H4"/>
  <c r="G15"/>
  <c r="C10" i="178"/>
  <c r="B19" i="203"/>
  <c r="C19"/>
  <c r="D19"/>
  <c r="E19"/>
  <c r="F19"/>
  <c r="G19"/>
  <c r="H19"/>
  <c r="B24" i="196"/>
  <c r="C6"/>
  <c r="C7"/>
  <c r="C8"/>
  <c r="C9"/>
  <c r="C10"/>
  <c r="C11"/>
  <c r="C12"/>
  <c r="C13"/>
  <c r="C14"/>
  <c r="C15"/>
  <c r="C16"/>
  <c r="C17"/>
  <c r="C18"/>
  <c r="C19"/>
  <c r="C20"/>
  <c r="C21"/>
  <c r="C22"/>
  <c r="C23"/>
  <c r="C24"/>
  <c r="E6" i="195" l="1"/>
  <c r="E9"/>
  <c r="E11"/>
  <c r="E8"/>
  <c r="E25" i="130"/>
  <c r="C17" i="183"/>
  <c r="D11"/>
  <c r="D12"/>
  <c r="D10"/>
  <c r="D16" i="197"/>
  <c r="D13"/>
  <c r="C16" i="193"/>
  <c r="C9" i="192"/>
  <c r="C12"/>
  <c r="C20" i="180"/>
  <c r="C12"/>
  <c r="C31" s="1"/>
  <c r="D29" l="1"/>
  <c r="D28"/>
  <c r="D27"/>
  <c r="G6" i="205"/>
  <c r="C6" s="1"/>
  <c r="G7"/>
  <c r="G8"/>
  <c r="C8" s="1"/>
  <c r="G9"/>
  <c r="G10"/>
  <c r="C10" s="1"/>
  <c r="G11"/>
  <c r="G12"/>
  <c r="C12" s="1"/>
  <c r="F7"/>
  <c r="F8"/>
  <c r="F9"/>
  <c r="F10"/>
  <c r="F11"/>
  <c r="F12"/>
  <c r="C7"/>
  <c r="C9"/>
  <c r="C11"/>
  <c r="B13"/>
  <c r="D13"/>
  <c r="E13"/>
  <c r="F46" i="204"/>
  <c r="H45"/>
  <c r="G45"/>
  <c r="D45"/>
  <c r="C45"/>
  <c r="E45" s="1"/>
  <c r="I44"/>
  <c r="E44"/>
  <c r="J44" s="1"/>
  <c r="I43"/>
  <c r="E43"/>
  <c r="J43" s="1"/>
  <c r="I42"/>
  <c r="I45" s="1"/>
  <c r="E42"/>
  <c r="J42" s="1"/>
  <c r="J45" s="1"/>
  <c r="H41"/>
  <c r="G41"/>
  <c r="I41" s="1"/>
  <c r="D41"/>
  <c r="C41"/>
  <c r="E41" s="1"/>
  <c r="J41" s="1"/>
  <c r="I40"/>
  <c r="E40"/>
  <c r="J40" s="1"/>
  <c r="I39"/>
  <c r="E39"/>
  <c r="J39" s="1"/>
  <c r="I38"/>
  <c r="E38"/>
  <c r="J38" s="1"/>
  <c r="I37"/>
  <c r="E37"/>
  <c r="J37" s="1"/>
  <c r="H36"/>
  <c r="G36"/>
  <c r="I36" s="1"/>
  <c r="D36"/>
  <c r="C36"/>
  <c r="E35"/>
  <c r="I34"/>
  <c r="E34"/>
  <c r="I33"/>
  <c r="I35" s="1"/>
  <c r="E33"/>
  <c r="E36" s="1"/>
  <c r="H24"/>
  <c r="G24"/>
  <c r="D24"/>
  <c r="C24"/>
  <c r="I23"/>
  <c r="E23"/>
  <c r="I22"/>
  <c r="E22"/>
  <c r="I21"/>
  <c r="E21"/>
  <c r="H20"/>
  <c r="G20"/>
  <c r="I20" s="1"/>
  <c r="D20"/>
  <c r="C20"/>
  <c r="E20" s="1"/>
  <c r="I19"/>
  <c r="E19"/>
  <c r="J19" s="1"/>
  <c r="I18"/>
  <c r="E18"/>
  <c r="J18" s="1"/>
  <c r="I17"/>
  <c r="E17"/>
  <c r="J17" s="1"/>
  <c r="I16"/>
  <c r="E16"/>
  <c r="J16" s="1"/>
  <c r="J20" s="1"/>
  <c r="H15"/>
  <c r="G15"/>
  <c r="D15"/>
  <c r="C15"/>
  <c r="E15" s="1"/>
  <c r="I14"/>
  <c r="E14"/>
  <c r="J14" s="1"/>
  <c r="I13"/>
  <c r="E13"/>
  <c r="J13" s="1"/>
  <c r="I12"/>
  <c r="E12"/>
  <c r="J12" s="1"/>
  <c r="I11"/>
  <c r="I15" s="1"/>
  <c r="E11"/>
  <c r="J11" s="1"/>
  <c r="J15" s="1"/>
  <c r="H10"/>
  <c r="H46" s="1"/>
  <c r="G10"/>
  <c r="G46" s="1"/>
  <c r="D10"/>
  <c r="D46" s="1"/>
  <c r="C10"/>
  <c r="C46" s="1"/>
  <c r="I9"/>
  <c r="E9"/>
  <c r="J9" s="1"/>
  <c r="I8"/>
  <c r="E8"/>
  <c r="J8" s="1"/>
  <c r="I7"/>
  <c r="E7"/>
  <c r="J7" s="1"/>
  <c r="I6"/>
  <c r="E6"/>
  <c r="N6" i="190"/>
  <c r="N7"/>
  <c r="N8"/>
  <c r="N9"/>
  <c r="N10"/>
  <c r="N11"/>
  <c r="N12"/>
  <c r="N13"/>
  <c r="N14"/>
  <c r="N15"/>
  <c r="N16"/>
  <c r="N17"/>
  <c r="N18"/>
  <c r="N19"/>
  <c r="N5"/>
  <c r="I5" i="122"/>
  <c r="E5"/>
  <c r="D18" i="197"/>
  <c r="D6"/>
  <c r="D7"/>
  <c r="D8"/>
  <c r="D9"/>
  <c r="D10"/>
  <c r="D11"/>
  <c r="D12"/>
  <c r="D14"/>
  <c r="D15"/>
  <c r="D17"/>
  <c r="D19"/>
  <c r="D20"/>
  <c r="D21"/>
  <c r="D22"/>
  <c r="D23"/>
  <c r="C24"/>
  <c r="B24"/>
  <c r="F24" s="1"/>
  <c r="F46" i="111"/>
  <c r="G45"/>
  <c r="H45"/>
  <c r="I42"/>
  <c r="I43"/>
  <c r="I44"/>
  <c r="C45"/>
  <c r="E45" s="1"/>
  <c r="D45"/>
  <c r="E42"/>
  <c r="E43"/>
  <c r="E44"/>
  <c r="G41"/>
  <c r="H41"/>
  <c r="I41"/>
  <c r="C41"/>
  <c r="D41"/>
  <c r="E41" s="1"/>
  <c r="J41" s="1"/>
  <c r="I37"/>
  <c r="I38"/>
  <c r="I39"/>
  <c r="I40"/>
  <c r="E37"/>
  <c r="J37" s="1"/>
  <c r="E38"/>
  <c r="J38" s="1"/>
  <c r="E39"/>
  <c r="J39" s="1"/>
  <c r="E40"/>
  <c r="J40" s="1"/>
  <c r="C36"/>
  <c r="D36"/>
  <c r="G36"/>
  <c r="H36"/>
  <c r="I36"/>
  <c r="I33"/>
  <c r="I35" s="1"/>
  <c r="I34"/>
  <c r="E33"/>
  <c r="E36" s="1"/>
  <c r="J36" s="1"/>
  <c r="E34"/>
  <c r="J34" s="1"/>
  <c r="E35"/>
  <c r="J35" s="1"/>
  <c r="G25"/>
  <c r="H25"/>
  <c r="I25"/>
  <c r="I22"/>
  <c r="I23"/>
  <c r="I24"/>
  <c r="C25"/>
  <c r="D25"/>
  <c r="E25"/>
  <c r="J25" s="1"/>
  <c r="E22"/>
  <c r="J22" s="1"/>
  <c r="E23"/>
  <c r="J23" s="1"/>
  <c r="E24"/>
  <c r="J24" s="1"/>
  <c r="G21"/>
  <c r="H21"/>
  <c r="I17"/>
  <c r="I18"/>
  <c r="I19"/>
  <c r="I20"/>
  <c r="C21"/>
  <c r="D21"/>
  <c r="E21"/>
  <c r="E17"/>
  <c r="J17" s="1"/>
  <c r="E18"/>
  <c r="J18" s="1"/>
  <c r="E19"/>
  <c r="J19" s="1"/>
  <c r="E20"/>
  <c r="J20" s="1"/>
  <c r="G16"/>
  <c r="H16"/>
  <c r="I12"/>
  <c r="I13"/>
  <c r="I14"/>
  <c r="I15"/>
  <c r="C16"/>
  <c r="D16"/>
  <c r="E16" s="1"/>
  <c r="E12"/>
  <c r="E13"/>
  <c r="E14"/>
  <c r="E15"/>
  <c r="I7"/>
  <c r="I8"/>
  <c r="I9"/>
  <c r="I10"/>
  <c r="E7"/>
  <c r="E8"/>
  <c r="J8" s="1"/>
  <c r="E9"/>
  <c r="J9" s="1"/>
  <c r="E10"/>
  <c r="J10" s="1"/>
  <c r="D11"/>
  <c r="D46" s="1"/>
  <c r="G11"/>
  <c r="G46" s="1"/>
  <c r="H11"/>
  <c r="H46" s="1"/>
  <c r="C11"/>
  <c r="E11" s="1"/>
  <c r="D31" i="195"/>
  <c r="D19"/>
  <c r="G19" i="187"/>
  <c r="E29"/>
  <c r="D28"/>
  <c r="E13" i="179"/>
  <c r="E12"/>
  <c r="E11"/>
  <c r="E10"/>
  <c r="E7"/>
  <c r="E8"/>
  <c r="E9"/>
  <c r="E6"/>
  <c r="E15" i="195" l="1"/>
  <c r="E17"/>
  <c r="E13"/>
  <c r="E14"/>
  <c r="E16"/>
  <c r="E18"/>
  <c r="E29"/>
  <c r="D20"/>
  <c r="E12" s="1"/>
  <c r="I21" i="111"/>
  <c r="F6" i="205"/>
  <c r="J21" i="111"/>
  <c r="E46"/>
  <c r="I11"/>
  <c r="J11" s="1"/>
  <c r="J14"/>
  <c r="J12"/>
  <c r="I16"/>
  <c r="J33"/>
  <c r="J43"/>
  <c r="C46"/>
  <c r="J15"/>
  <c r="J13"/>
  <c r="J44"/>
  <c r="J42"/>
  <c r="J45" s="1"/>
  <c r="I45"/>
  <c r="G13" i="205"/>
  <c r="F13" s="1"/>
  <c r="J21" i="204"/>
  <c r="J22"/>
  <c r="J23"/>
  <c r="E24"/>
  <c r="I24"/>
  <c r="J34"/>
  <c r="J36"/>
  <c r="J35"/>
  <c r="I10"/>
  <c r="I46" s="1"/>
  <c r="J33"/>
  <c r="E10"/>
  <c r="D5" i="180"/>
  <c r="D10"/>
  <c r="D8"/>
  <c r="D6"/>
  <c r="D13"/>
  <c r="D18"/>
  <c r="D16"/>
  <c r="D14"/>
  <c r="D11"/>
  <c r="D9"/>
  <c r="D7"/>
  <c r="D19"/>
  <c r="D17"/>
  <c r="D15"/>
  <c r="F6" i="197"/>
  <c r="F21"/>
  <c r="F19"/>
  <c r="F17"/>
  <c r="F13"/>
  <c r="F11"/>
  <c r="F9"/>
  <c r="F7"/>
  <c r="F23"/>
  <c r="G24"/>
  <c r="G18"/>
  <c r="G16"/>
  <c r="F22"/>
  <c r="F20"/>
  <c r="F18"/>
  <c r="F16"/>
  <c r="F12"/>
  <c r="F10"/>
  <c r="F8"/>
  <c r="G6"/>
  <c r="G23"/>
  <c r="G17"/>
  <c r="G13"/>
  <c r="D24"/>
  <c r="E30" i="195"/>
  <c r="E31" s="1"/>
  <c r="E9" i="181"/>
  <c r="D15" i="193"/>
  <c r="B7"/>
  <c r="D5" s="1"/>
  <c r="E6" i="192"/>
  <c r="E11"/>
  <c r="E8"/>
  <c r="E5"/>
  <c r="B10" i="178"/>
  <c r="E19" i="195" l="1"/>
  <c r="E20" s="1"/>
  <c r="J16" i="111"/>
  <c r="J46" s="1"/>
  <c r="I46"/>
  <c r="C13" i="205"/>
  <c r="H24" i="197"/>
  <c r="J24" i="204"/>
  <c r="E46"/>
  <c r="J10"/>
  <c r="J46" s="1"/>
  <c r="H16" i="197"/>
  <c r="H18"/>
  <c r="H13"/>
  <c r="H17"/>
  <c r="H6"/>
  <c r="H23"/>
  <c r="H7"/>
  <c r="E38" i="195"/>
  <c r="E37"/>
  <c r="E39" s="1"/>
  <c r="D14" i="193"/>
  <c r="D16" s="1"/>
  <c r="D6"/>
  <c r="D4"/>
  <c r="D7" s="1"/>
  <c r="E7" i="192"/>
  <c r="E9" s="1"/>
  <c r="E10"/>
  <c r="E12" s="1"/>
  <c r="Q6" i="182"/>
  <c r="R6"/>
  <c r="S6"/>
  <c r="T6"/>
  <c r="P6"/>
  <c r="Q5"/>
  <c r="R5"/>
  <c r="S5"/>
  <c r="T5"/>
  <c r="P5"/>
  <c r="S12" i="138"/>
  <c r="S13"/>
  <c r="S14"/>
  <c r="S15"/>
  <c r="S16"/>
  <c r="S11"/>
  <c r="S10"/>
  <c r="S6"/>
  <c r="S7"/>
  <c r="S8"/>
  <c r="S9"/>
  <c r="S5"/>
  <c r="J11" i="136"/>
  <c r="J12"/>
  <c r="J13"/>
  <c r="J14"/>
  <c r="J15"/>
  <c r="J16"/>
  <c r="J17"/>
  <c r="J18"/>
  <c r="J19"/>
  <c r="J20"/>
  <c r="J21"/>
  <c r="J22"/>
  <c r="J23"/>
  <c r="J24"/>
  <c r="J25"/>
  <c r="J26"/>
  <c r="J27"/>
  <c r="J28"/>
  <c r="J29"/>
  <c r="J30"/>
  <c r="J31"/>
  <c r="J32"/>
  <c r="J33"/>
  <c r="J34"/>
  <c r="J35"/>
  <c r="J36"/>
  <c r="J37"/>
  <c r="J38"/>
  <c r="J39"/>
  <c r="J40"/>
  <c r="J41"/>
  <c r="J42"/>
  <c r="J43"/>
  <c r="J44"/>
  <c r="J45"/>
  <c r="J6"/>
  <c r="J7"/>
  <c r="J8"/>
  <c r="J9"/>
  <c r="J10"/>
  <c r="J5"/>
  <c r="F24" i="158"/>
  <c r="F7"/>
  <c r="F8"/>
  <c r="F9"/>
  <c r="F10"/>
  <c r="F11"/>
  <c r="F12"/>
  <c r="F13"/>
  <c r="F14"/>
  <c r="F15"/>
  <c r="F16"/>
  <c r="F17"/>
  <c r="F18"/>
  <c r="F19"/>
  <c r="F20"/>
  <c r="F21"/>
  <c r="F22"/>
  <c r="F23"/>
  <c r="F6"/>
  <c r="C17"/>
  <c r="C9" s="1"/>
  <c r="C18"/>
  <c r="C10" s="1"/>
  <c r="C19"/>
  <c r="C11" s="1"/>
  <c r="C20"/>
  <c r="C12" s="1"/>
  <c r="C21"/>
  <c r="C13" s="1"/>
  <c r="C22"/>
  <c r="C14" s="1"/>
  <c r="C6" s="1"/>
  <c r="C23"/>
  <c r="C15" s="1"/>
  <c r="C7" s="1"/>
  <c r="C24"/>
  <c r="C16" s="1"/>
  <c r="C8" s="1"/>
  <c r="E24"/>
  <c r="B24"/>
  <c r="I24"/>
  <c r="J24"/>
  <c r="K24"/>
  <c r="E13" i="157" l="1"/>
  <c r="E12"/>
  <c r="C13"/>
  <c r="C12"/>
  <c r="H11" i="187"/>
  <c r="H18"/>
  <c r="D22" l="1"/>
  <c r="D18"/>
  <c r="E19" i="181"/>
  <c r="D19"/>
  <c r="E16"/>
  <c r="D16"/>
  <c r="E13"/>
  <c r="D13"/>
  <c r="E8"/>
  <c r="D8"/>
  <c r="D24" i="187" l="1"/>
  <c r="F21"/>
  <c r="M19" i="190"/>
  <c r="I19"/>
  <c r="J19"/>
  <c r="K19"/>
  <c r="L19"/>
  <c r="B19"/>
  <c r="C19"/>
  <c r="D19"/>
  <c r="E19"/>
  <c r="F19"/>
  <c r="G19"/>
  <c r="E21" i="187"/>
  <c r="E20"/>
  <c r="F17"/>
  <c r="F16"/>
  <c r="F15"/>
  <c r="F14"/>
  <c r="F13"/>
  <c r="F12"/>
  <c r="F10"/>
  <c r="F9"/>
  <c r="F8"/>
  <c r="F7"/>
  <c r="F5"/>
  <c r="F6"/>
  <c r="B25" i="189" l="1"/>
  <c r="I53"/>
  <c r="H53"/>
  <c r="F53"/>
  <c r="E53"/>
  <c r="C53"/>
  <c r="B53"/>
  <c r="I25"/>
  <c r="H25"/>
  <c r="F25"/>
  <c r="E25"/>
  <c r="C25"/>
  <c r="F20" i="187"/>
  <c r="D11"/>
  <c r="M16" i="138"/>
  <c r="Q16"/>
  <c r="P11"/>
  <c r="Q11"/>
  <c r="R11"/>
  <c r="P12"/>
  <c r="Q12"/>
  <c r="R12"/>
  <c r="P13"/>
  <c r="Q13"/>
  <c r="R13"/>
  <c r="P14"/>
  <c r="Q14"/>
  <c r="R14"/>
  <c r="P15"/>
  <c r="Q15"/>
  <c r="R15"/>
  <c r="O15"/>
  <c r="O14"/>
  <c r="O13"/>
  <c r="O12"/>
  <c r="O11"/>
  <c r="D16"/>
  <c r="D10"/>
  <c r="K10"/>
  <c r="P6"/>
  <c r="Q6"/>
  <c r="R6"/>
  <c r="P7"/>
  <c r="Q7"/>
  <c r="R7"/>
  <c r="P8"/>
  <c r="Q8"/>
  <c r="R8"/>
  <c r="P9"/>
  <c r="Q9"/>
  <c r="R9"/>
  <c r="P10"/>
  <c r="O10"/>
  <c r="O9"/>
  <c r="O8"/>
  <c r="O7"/>
  <c r="O6"/>
  <c r="P5"/>
  <c r="Q5"/>
  <c r="R5"/>
  <c r="O5"/>
  <c r="F16"/>
  <c r="K16" s="1"/>
  <c r="G16"/>
  <c r="L16" s="1"/>
  <c r="H16"/>
  <c r="I16"/>
  <c r="N16" s="1"/>
  <c r="C16"/>
  <c r="F10"/>
  <c r="G10"/>
  <c r="L10" s="1"/>
  <c r="H10"/>
  <c r="M10" s="1"/>
  <c r="I10"/>
  <c r="N10" s="1"/>
  <c r="C10"/>
  <c r="D16" i="183"/>
  <c r="C13"/>
  <c r="D13"/>
  <c r="C9"/>
  <c r="B25" i="130"/>
  <c r="D25"/>
  <c r="G25"/>
  <c r="H25"/>
  <c r="K8"/>
  <c r="K9"/>
  <c r="K10"/>
  <c r="K11"/>
  <c r="K12"/>
  <c r="K13"/>
  <c r="K14"/>
  <c r="K15"/>
  <c r="K16"/>
  <c r="K17"/>
  <c r="K18"/>
  <c r="K19"/>
  <c r="K20"/>
  <c r="K21"/>
  <c r="K22"/>
  <c r="K23"/>
  <c r="K24"/>
  <c r="K7"/>
  <c r="J8"/>
  <c r="J9"/>
  <c r="J10"/>
  <c r="J11"/>
  <c r="J12"/>
  <c r="J13"/>
  <c r="J14"/>
  <c r="J15"/>
  <c r="J16"/>
  <c r="J17"/>
  <c r="J18"/>
  <c r="J19"/>
  <c r="J20"/>
  <c r="J21"/>
  <c r="J22"/>
  <c r="J23"/>
  <c r="J24"/>
  <c r="J7"/>
  <c r="E4" i="157"/>
  <c r="C11"/>
  <c r="C8"/>
  <c r="E7" s="1"/>
  <c r="D22" i="120"/>
  <c r="D15"/>
  <c r="C41" i="184"/>
  <c r="D6" i="183" l="1"/>
  <c r="D7"/>
  <c r="D39" i="184"/>
  <c r="J25" i="130"/>
  <c r="D30" i="180"/>
  <c r="D12"/>
  <c r="D20"/>
  <c r="D23" i="120"/>
  <c r="E18"/>
  <c r="E22"/>
  <c r="E17"/>
  <c r="E19"/>
  <c r="E21"/>
  <c r="E16"/>
  <c r="E5"/>
  <c r="E7"/>
  <c r="E15"/>
  <c r="E6"/>
  <c r="E10"/>
  <c r="E14"/>
  <c r="E4"/>
  <c r="D19" i="187"/>
  <c r="D23"/>
  <c r="D40" i="184"/>
  <c r="D41" s="1"/>
  <c r="D8" i="183"/>
  <c r="D9" s="1"/>
  <c r="R10" i="138"/>
  <c r="P16"/>
  <c r="K25" i="130"/>
  <c r="Q10" i="138"/>
  <c r="O16"/>
  <c r="R16"/>
  <c r="D15" i="183"/>
  <c r="D14"/>
  <c r="D17" s="1"/>
  <c r="E6" i="157"/>
  <c r="E10"/>
  <c r="D14"/>
  <c r="E9"/>
  <c r="I17" i="141"/>
  <c r="H17"/>
  <c r="G17"/>
  <c r="F17"/>
  <c r="D17"/>
  <c r="C17"/>
  <c r="I11"/>
  <c r="H11"/>
  <c r="G11"/>
  <c r="F11"/>
  <c r="D11"/>
  <c r="C11"/>
  <c r="D31" i="180" l="1"/>
  <c r="E18" i="187"/>
  <c r="D25"/>
  <c r="E24" s="1"/>
  <c r="F18"/>
  <c r="E23"/>
  <c r="E11"/>
  <c r="F11"/>
  <c r="F19"/>
  <c r="E22"/>
  <c r="K17" i="141"/>
  <c r="E5" i="157"/>
  <c r="E8"/>
  <c r="E11"/>
  <c r="M11" i="141"/>
  <c r="N11"/>
  <c r="K11"/>
  <c r="L11"/>
  <c r="L17"/>
  <c r="M17"/>
  <c r="N17"/>
  <c r="E19" i="187" l="1"/>
  <c r="E25"/>
  <c r="E14" i="157"/>
  <c r="F22" i="187" l="1"/>
  <c r="F25" l="1"/>
</calcChain>
</file>

<file path=xl/sharedStrings.xml><?xml version="1.0" encoding="utf-8"?>
<sst xmlns="http://schemas.openxmlformats.org/spreadsheetml/2006/main" count="1764" uniqueCount="622">
  <si>
    <t>المجموع</t>
  </si>
  <si>
    <t>جدول (2)</t>
  </si>
  <si>
    <t>اخرى</t>
  </si>
  <si>
    <t>جدول (3)</t>
  </si>
  <si>
    <t>رمز النشاط الإقتصادي</t>
  </si>
  <si>
    <t>صناعة المنتجات الغذائية والمشروبات</t>
  </si>
  <si>
    <t>صناعة منتجات التبغ</t>
  </si>
  <si>
    <t>صناعة المنسوجات</t>
  </si>
  <si>
    <t>صناعة الملابس، تهيئة وصبغ الفراء</t>
  </si>
  <si>
    <t>دبغ وتهيئة الجلود، الصناعات الجلدية</t>
  </si>
  <si>
    <t>صناعة المواد والمنتجات الكيمياوية</t>
  </si>
  <si>
    <t>صناعة منتجات المطاط واللدائن</t>
  </si>
  <si>
    <t>صناعة منتجات المعادن اللافلزية الأخرى</t>
  </si>
  <si>
    <t xml:space="preserve">صناعة الفلزات القاعدية </t>
  </si>
  <si>
    <t>صناعة الورق ومنتجات الورق</t>
  </si>
  <si>
    <t xml:space="preserve">صناعة الآلات والمعدات غير المصنفة في محل آخر </t>
  </si>
  <si>
    <t>صناعة الآلات والأجهزة الكهربائية غير المصنفة في محل آخر</t>
  </si>
  <si>
    <t xml:space="preserve">صناعة معدات وأجهزة الراديو والتلفزيون والأتصالات </t>
  </si>
  <si>
    <t xml:space="preserve">صناعة الأجهزة الطبية وأدوات قياس عالية الدقة والأدوات البصرية والساعات بأنواعها </t>
  </si>
  <si>
    <t>صناعة معدات النقل الأخرى</t>
  </si>
  <si>
    <t>تجهيز الكهرباء والغاز والبخار والمياه الساخنة</t>
  </si>
  <si>
    <t>جدول (4)</t>
  </si>
  <si>
    <t>جدول (5)</t>
  </si>
  <si>
    <t>جدول (6)</t>
  </si>
  <si>
    <t>جدول (7)</t>
  </si>
  <si>
    <t>ــ يتبع ــ</t>
  </si>
  <si>
    <t>جدول (8)</t>
  </si>
  <si>
    <t>مياه جوفية (آبار)</t>
  </si>
  <si>
    <t>شبكة عامة (إسالة ماء)</t>
  </si>
  <si>
    <t>صهريج</t>
  </si>
  <si>
    <t>بحيرة</t>
  </si>
  <si>
    <t>ماء مقطر</t>
  </si>
  <si>
    <t>ينابيع</t>
  </si>
  <si>
    <t>مياه RO</t>
  </si>
  <si>
    <t>جدول (9)</t>
  </si>
  <si>
    <t>العمليات الصناعية</t>
  </si>
  <si>
    <t>لأغراض التبريد</t>
  </si>
  <si>
    <t>إستخدام إداري</t>
  </si>
  <si>
    <t>سقي الحدائق والري</t>
  </si>
  <si>
    <t>جدول (10)</t>
  </si>
  <si>
    <t>جدول (11)</t>
  </si>
  <si>
    <t>جدول (12)</t>
  </si>
  <si>
    <t>جدول (14)</t>
  </si>
  <si>
    <t>جدول (13)</t>
  </si>
  <si>
    <t>جدول (15)</t>
  </si>
  <si>
    <t>جدول (16)</t>
  </si>
  <si>
    <t>جدول (17)</t>
  </si>
  <si>
    <t>جدول (18)</t>
  </si>
  <si>
    <t>جدول (19)</t>
  </si>
  <si>
    <t xml:space="preserve">المجموع </t>
  </si>
  <si>
    <t>عاملة جزئياً</t>
  </si>
  <si>
    <t>متوقفة</t>
  </si>
  <si>
    <t>العدد</t>
  </si>
  <si>
    <t>مخلفات مواد كيمياوية صلبة</t>
  </si>
  <si>
    <t>مخلفات بلاستيكية</t>
  </si>
  <si>
    <t>مخلفات المعادن الحديدية</t>
  </si>
  <si>
    <t>مخلفات المعادن غير الحديدية</t>
  </si>
  <si>
    <t>مخلفات ورقية</t>
  </si>
  <si>
    <t>مخلفات اخرى</t>
  </si>
  <si>
    <t>كبريتيد الهيدروجين</t>
  </si>
  <si>
    <t>الكلورين</t>
  </si>
  <si>
    <t>الفلورين</t>
  </si>
  <si>
    <t>TSP</t>
  </si>
  <si>
    <t>CFCS</t>
  </si>
  <si>
    <t>غسل الغاز بالسائل</t>
  </si>
  <si>
    <t>المداخن</t>
  </si>
  <si>
    <t>كفوءة</t>
  </si>
  <si>
    <t>متوسطة</t>
  </si>
  <si>
    <t>بنزين</t>
  </si>
  <si>
    <t>الغاز السائل</t>
  </si>
  <si>
    <t>طاقة شمسية</t>
  </si>
  <si>
    <t>زيوت عادمة</t>
  </si>
  <si>
    <t xml:space="preserve">العدد </t>
  </si>
  <si>
    <t>النسبة %</t>
  </si>
  <si>
    <t>دعاية وطبع وضيافة</t>
  </si>
  <si>
    <t>إستئجار موجودات ثابتة</t>
  </si>
  <si>
    <t>القيمة الكلية للإنفاق لحماية البيئة على مستوى العراق لسنة 2011</t>
  </si>
  <si>
    <t>النفقات البيئية</t>
  </si>
  <si>
    <t>النفقات الجارية</t>
  </si>
  <si>
    <t xml:space="preserve">ذاتي </t>
  </si>
  <si>
    <t>مصادر اخرى</t>
  </si>
  <si>
    <t>النفقات الرأسمالية</t>
  </si>
  <si>
    <t>المجموع الكلي</t>
  </si>
  <si>
    <t>منع التلوث من خلال تعديل عملية الإنتاج</t>
  </si>
  <si>
    <t>جمع ونقل النفايات</t>
  </si>
  <si>
    <t>معالجة وطرح النفايات الخطرة</t>
  </si>
  <si>
    <t>أنشطة اخرى</t>
  </si>
  <si>
    <t>وحدات معالجة المياه العادمة</t>
  </si>
  <si>
    <t>معالجة مياه التبريد</t>
  </si>
  <si>
    <t xml:space="preserve">اجراءات وتحكم ومختبرات وماشابه </t>
  </si>
  <si>
    <t>حماية الهواء المحيط</t>
  </si>
  <si>
    <t>الحد من الضوضاء الصناعية وغيرها</t>
  </si>
  <si>
    <t>تركيب تجهيزات ضد الضوضاء والأهتزازات</t>
  </si>
  <si>
    <t>دراسات لحماية الهواء المحيط</t>
  </si>
  <si>
    <t>دراسات النفايات</t>
  </si>
  <si>
    <t xml:space="preserve">دراسات للحد من الضوضاء والأهتزازات </t>
  </si>
  <si>
    <t>أبحاث ودراسات بيئية اخرى</t>
  </si>
  <si>
    <t>غرامات وضرائب بيئية</t>
  </si>
  <si>
    <t>أنشطة إدارية عامة للبيئة (ISO 14001)</t>
  </si>
  <si>
    <t>أنشطة بيئية اخرى</t>
  </si>
  <si>
    <t>صناعة فحم الكوك والمنتجات النفطية المكررة</t>
  </si>
  <si>
    <t>صناعة آلات المكاتب والمحاسبة وآلات الحاسب الألكتروني</t>
  </si>
  <si>
    <t>صناعة المركبات ذات المحركات والمركبات المقطورة ونصف المقطورة</t>
  </si>
  <si>
    <t>صناعة الأثاث وصناعة منتجات غير مصنفة في محل آخر</t>
  </si>
  <si>
    <t xml:space="preserve">إعادة استخدام (النفايات والخردة) </t>
  </si>
  <si>
    <t>إسم النشاط الإقتصادي</t>
  </si>
  <si>
    <t>التفاصيل</t>
  </si>
  <si>
    <t>القيمة (الف دينار)</t>
  </si>
  <si>
    <r>
      <t>الكمية (م</t>
    </r>
    <r>
      <rPr>
        <b/>
        <sz val="10"/>
        <color theme="1"/>
        <rFont val="Simplified Arabic"/>
        <family val="1"/>
      </rPr>
      <t>³</t>
    </r>
    <r>
      <rPr>
        <b/>
        <sz val="10"/>
        <color theme="1"/>
        <rFont val="Arial"/>
        <family val="2"/>
      </rPr>
      <t>/سنة)</t>
    </r>
  </si>
  <si>
    <t>كمية ونسبة المخلفات السائلة الكلية المطروحة من المعامل على مستوى العراق لسنة 2011</t>
  </si>
  <si>
    <t>المخلفات السائلة الكلية المطروحة</t>
  </si>
  <si>
    <t>وحدة معالجة كلية</t>
  </si>
  <si>
    <t>أراضي مجاورة</t>
  </si>
  <si>
    <t>شبكة مجاري</t>
  </si>
  <si>
    <t>كمية ونسبة المخلفات الصناعية الصلبة الناتجة عن العمليات الصناعية على مستوى العراق لسنة 2011</t>
  </si>
  <si>
    <t>طرح في مواقع تجميع النفايات الخاصة بالبلدية</t>
  </si>
  <si>
    <t>حرق داخل الموقع نظامي</t>
  </si>
  <si>
    <t>أكاسيد الرصاص</t>
  </si>
  <si>
    <t>PbOx</t>
  </si>
  <si>
    <t>الرمز</t>
  </si>
  <si>
    <t>أحادي أوكسيد النتروجين</t>
  </si>
  <si>
    <t>أكاسيد النتريت</t>
  </si>
  <si>
    <t>أكاسيد النترات</t>
  </si>
  <si>
    <t>أحادي أوكسيد الكربون</t>
  </si>
  <si>
    <t>ثنائي أوكسيد الكربون</t>
  </si>
  <si>
    <t>الميثان</t>
  </si>
  <si>
    <t>المواد الهيدروكربونية عدا الميثان</t>
  </si>
  <si>
    <t>أوكسيد النتروز</t>
  </si>
  <si>
    <t>NO</t>
  </si>
  <si>
    <t>CO</t>
  </si>
  <si>
    <t>حرق الغازات</t>
  </si>
  <si>
    <t>الأمتنزاز</t>
  </si>
  <si>
    <t>سايكلونات</t>
  </si>
  <si>
    <t>أبراج امتصاص</t>
  </si>
  <si>
    <t>مرسبات الكتروستاتيكية</t>
  </si>
  <si>
    <t>المناطق الأخرى</t>
  </si>
  <si>
    <t xml:space="preserve">التفاصيل </t>
  </si>
  <si>
    <t>ضعيفة</t>
  </si>
  <si>
    <t>لا تعمل</t>
  </si>
  <si>
    <t xml:space="preserve">النفقات البيئية </t>
  </si>
  <si>
    <t>(الف دينار)</t>
  </si>
  <si>
    <t>المعامل التي لا يتوفر فيها القسم</t>
  </si>
  <si>
    <t xml:space="preserve">المعامل التي يتوفر فيها القسم </t>
  </si>
  <si>
    <r>
      <t>الكمية (م</t>
    </r>
    <r>
      <rPr>
        <b/>
        <sz val="10"/>
        <color theme="1"/>
        <rFont val="Simplified Arabic"/>
        <family val="1"/>
      </rPr>
      <t>³</t>
    </r>
    <r>
      <rPr>
        <b/>
        <sz val="10"/>
        <color theme="1"/>
        <rFont val="Arial"/>
        <family val="2"/>
      </rPr>
      <t>/ سنة)</t>
    </r>
  </si>
  <si>
    <t>خطرة</t>
  </si>
  <si>
    <t>غير خطرة</t>
  </si>
  <si>
    <t xml:space="preserve">خطرة </t>
  </si>
  <si>
    <r>
      <t>الطاقات التصميمية (م</t>
    </r>
    <r>
      <rPr>
        <b/>
        <sz val="9"/>
        <color theme="1"/>
        <rFont val="Simplified Arabic"/>
        <family val="1"/>
      </rPr>
      <t>³</t>
    </r>
    <r>
      <rPr>
        <b/>
        <sz val="9"/>
        <color theme="1"/>
        <rFont val="Arial"/>
        <family val="2"/>
      </rPr>
      <t>/يوم)</t>
    </r>
  </si>
  <si>
    <r>
      <t>الطاقات الفعلية (م</t>
    </r>
    <r>
      <rPr>
        <b/>
        <sz val="9"/>
        <color theme="1"/>
        <rFont val="Simplified Arabic"/>
        <family val="1"/>
      </rPr>
      <t>³</t>
    </r>
    <r>
      <rPr>
        <b/>
        <sz val="9"/>
        <color theme="1"/>
        <rFont val="Arial"/>
        <family val="2"/>
      </rPr>
      <t>/يوم)</t>
    </r>
  </si>
  <si>
    <r>
      <t>كمية المياه المعالجة (م</t>
    </r>
    <r>
      <rPr>
        <b/>
        <sz val="9"/>
        <color theme="1"/>
        <rFont val="Simplified Arabic"/>
        <family val="1"/>
      </rPr>
      <t>³</t>
    </r>
    <r>
      <rPr>
        <b/>
        <sz val="9"/>
        <color theme="1"/>
        <rFont val="Arial"/>
        <family val="2"/>
      </rPr>
      <t>/يوم)</t>
    </r>
  </si>
  <si>
    <t>لأغراض اخرى</t>
  </si>
  <si>
    <t>لأغراض التسخين</t>
  </si>
  <si>
    <t>الكمية (طن/ سنة)</t>
  </si>
  <si>
    <t>ــ</t>
  </si>
  <si>
    <t>C : مجالات إستخدام المياه</t>
  </si>
  <si>
    <t xml:space="preserve">أساليب التخلص من المخلفات السائلة </t>
  </si>
  <si>
    <t>المياه العادمة (الصرف الصحي) %</t>
  </si>
  <si>
    <t>مبزل</t>
  </si>
  <si>
    <t>المياه الصناعية المتخلفة %</t>
  </si>
  <si>
    <t>نسبة المياه المعالجة %</t>
  </si>
  <si>
    <t>المخلفات الصناعية الصلبة المفروزة</t>
  </si>
  <si>
    <t xml:space="preserve">أساليب التخلص من المخلفات الصلبة </t>
  </si>
  <si>
    <t>بيع</t>
  </si>
  <si>
    <t>التخلص عن طريق جهة رسمية</t>
  </si>
  <si>
    <t>ثلاثي أوكسيد الكبريت</t>
  </si>
  <si>
    <t>رباعي أوكسيد الكبريت</t>
  </si>
  <si>
    <t>عدد ونسبة المعامل حسب كفاءة وسائل السيطرة على ملوثات الهواء والنوع على مستوى العراق لسنة 2011</t>
  </si>
  <si>
    <t>صناعة الخشب والفلين بإستثناء الأثاث ، صناعة الأصناف المنتجة من القش ومواد الظفر</t>
  </si>
  <si>
    <t>صناعة منتجات المعادن المركبة بإستثناء المكائن والمعدات</t>
  </si>
  <si>
    <t xml:space="preserve">عاملة </t>
  </si>
  <si>
    <t>نسبة الطاقات الفعلية إلى التصميمية %</t>
  </si>
  <si>
    <t xml:space="preserve">غير خطرة </t>
  </si>
  <si>
    <t>نقل إلى موقع صحي خاص بالنفايات الخطرة</t>
  </si>
  <si>
    <t xml:space="preserve">حرق داخل الموقع غير نظامي </t>
  </si>
  <si>
    <t>حرق خارج الموقع</t>
  </si>
  <si>
    <t xml:space="preserve">إعادة الإستخدام </t>
  </si>
  <si>
    <t>إعادة تصنيع</t>
  </si>
  <si>
    <t>إعادة تدوير كلي</t>
  </si>
  <si>
    <t>إعادة تدوير جزئي</t>
  </si>
  <si>
    <t>نفط أبيض - كيروسين</t>
  </si>
  <si>
    <t>نفط أسود - زيت الوقود - مازوت</t>
  </si>
  <si>
    <t>كاز - ديزل - سولار</t>
  </si>
  <si>
    <t>النفط الخام - Crud oil</t>
  </si>
  <si>
    <t xml:space="preserve">زيوت هيدروليك </t>
  </si>
  <si>
    <t xml:space="preserve">غاز ماكينات </t>
  </si>
  <si>
    <t xml:space="preserve">المؤشرات </t>
  </si>
  <si>
    <t xml:space="preserve">البيانات </t>
  </si>
  <si>
    <t xml:space="preserve">المعامل التي شارك كادر القسم في دورات </t>
  </si>
  <si>
    <t xml:space="preserve">المعامل التي لم يشارك كادر القسم في دورات </t>
  </si>
  <si>
    <t xml:space="preserve">عن طريق جهة رسمية </t>
  </si>
  <si>
    <t xml:space="preserve">عن طريق التعاقد مع شركات متخصصة </t>
  </si>
  <si>
    <t xml:space="preserve">اخرى </t>
  </si>
  <si>
    <t xml:space="preserve">عن طريق العاملين في المعمل </t>
  </si>
  <si>
    <t xml:space="preserve">المعامل التي يتوفر فيها القسم أو الشعبة </t>
  </si>
  <si>
    <t xml:space="preserve">المعامل التي لا يتوفر فيها القسم أو الشعبة </t>
  </si>
  <si>
    <t xml:space="preserve">الخامات والمواد الأولية المستخدمة </t>
  </si>
  <si>
    <t>الزيوت والوقود</t>
  </si>
  <si>
    <t xml:space="preserve">الأدوات الإحتياطية </t>
  </si>
  <si>
    <t>مواد التعبئة والتغليف</t>
  </si>
  <si>
    <t>تجهيزات العاملين للوقاية الشخصية</t>
  </si>
  <si>
    <t>المياه والكهرباء</t>
  </si>
  <si>
    <t xml:space="preserve">خدمات أبحاث وإستشارات </t>
  </si>
  <si>
    <t xml:space="preserve">نقل وإيفاد وإتصالات </t>
  </si>
  <si>
    <t xml:space="preserve">تدريب وتأهيل للكوادر </t>
  </si>
  <si>
    <t>تكلفة معالجة النفايات = P + O + N + M</t>
  </si>
  <si>
    <t xml:space="preserve">مصاريف خدمات الصيانة </t>
  </si>
  <si>
    <t>N : تكلفة المستلزمات الخدمية المستخدمة في إدارة ومعالجة النفايات (الصلبة والسائلة والغازية)</t>
  </si>
  <si>
    <t>أجور العاملين الدائميين</t>
  </si>
  <si>
    <t>O : الأجور والمزايا المدفوعة إلى العاملين في إدارة ومعالجة النفايات (الصلبة والسائلة والغازية)</t>
  </si>
  <si>
    <t xml:space="preserve">أجور العاملين بصفة مؤقتة أو بأجور يومية </t>
  </si>
  <si>
    <t>جدول (20)</t>
  </si>
  <si>
    <t>نوع ملوثات الهواء المطروحة</t>
  </si>
  <si>
    <t xml:space="preserve"> الصناعية</t>
  </si>
  <si>
    <t>الزراعية</t>
  </si>
  <si>
    <t xml:space="preserve"> التجارية</t>
  </si>
  <si>
    <t xml:space="preserve"> السكنية </t>
  </si>
  <si>
    <t>ـــ</t>
  </si>
  <si>
    <t>جدول (21)</t>
  </si>
  <si>
    <t>M : تكلفة المستلزمات السلعية المستخدمة في إدارة ومعالجة النفايات (الصلبة والسائلة والغازية)</t>
  </si>
  <si>
    <t>أي مستلزمات سلعية اخرى تخص عملية إدارة النفايات (اللوازم والمهمات ، القرطاسية ، الكتب التعليمية ، المخلفات والمستهلكات )</t>
  </si>
  <si>
    <t>لا تمتلك وحدات معالجة</t>
  </si>
  <si>
    <t>المعامل</t>
  </si>
  <si>
    <t>وحدات المعالجة</t>
  </si>
  <si>
    <t>تابع/ جدول (3)</t>
  </si>
  <si>
    <t>تابع/ جدول (2)</t>
  </si>
  <si>
    <t>تابع/ جدول (12)</t>
  </si>
  <si>
    <t>جدول (22)</t>
  </si>
  <si>
    <t>جدول (23)</t>
  </si>
  <si>
    <t>تابع/ جدول (23)</t>
  </si>
  <si>
    <t>عدد الوحدات الكلي</t>
  </si>
  <si>
    <t xml:space="preserve"> المعامل </t>
  </si>
  <si>
    <t xml:space="preserve"> المعامل</t>
  </si>
  <si>
    <t xml:space="preserve">المياه العادمة (الصرف الصحي) </t>
  </si>
  <si>
    <t xml:space="preserve">المياه الصناعية المتخلفة </t>
  </si>
  <si>
    <t xml:space="preserve">المياه المشتركة * </t>
  </si>
  <si>
    <t xml:space="preserve">                            المجموع الكلي</t>
  </si>
  <si>
    <t xml:space="preserve">المعامل </t>
  </si>
  <si>
    <t xml:space="preserve">الوحدات حسب نوع مراحل وحدات المعالجة </t>
  </si>
  <si>
    <t xml:space="preserve">المخلفات الصناعية الخطرة </t>
  </si>
  <si>
    <t xml:space="preserve">المخلفات الصناعية غير الخطرة </t>
  </si>
  <si>
    <t xml:space="preserve">عدد المعامل حسب الموقع </t>
  </si>
  <si>
    <t xml:space="preserve">وسائل السيطرة على الغازات </t>
  </si>
  <si>
    <t xml:space="preserve">وسائل السيطرة على الدقائق </t>
  </si>
  <si>
    <t xml:space="preserve">وسائل السيطرة على ملوثات الهواء </t>
  </si>
  <si>
    <t xml:space="preserve">عدد وسائل السيطرة حسب الكفاءة </t>
  </si>
  <si>
    <t xml:space="preserve">المعامل حسب توفر قسم مختص بإدارة النفايات </t>
  </si>
  <si>
    <t xml:space="preserve">إدارة النفايات </t>
  </si>
  <si>
    <t xml:space="preserve">إدارة المياه العادمة (الصناعية والصرف الصحي) </t>
  </si>
  <si>
    <t xml:space="preserve">الإنفاق على الحد من التلوث (حماية الهواء) </t>
  </si>
  <si>
    <t xml:space="preserve">أنشطة التهوية ومعالجة الغازات العادمة </t>
  </si>
  <si>
    <t xml:space="preserve">الحد من الضوضاء والإهتزازات </t>
  </si>
  <si>
    <t xml:space="preserve">أنشطة حماية البيئة غير المصنفة في مكان آخر </t>
  </si>
  <si>
    <t xml:space="preserve">أنشطة الأبحاث والتطوير </t>
  </si>
  <si>
    <t>إستخدام مواد خام تعمل على تقليل الملوثات في عملية الإنتاج بدون تغير المنتج نفسه</t>
  </si>
  <si>
    <t>إعادة تصميم المنتج النهائي بحيث يحد من أخطار التلوث</t>
  </si>
  <si>
    <t xml:space="preserve">التغيير في عملية الإنتاج بتطوير الكفاءة وتقليل التلوث الناتج عن النشاطات الإنتاجية  </t>
  </si>
  <si>
    <t xml:space="preserve">الترشيد في إستعمال المياه بإستخدام تكنولوجيا متقدمة في العملية التصنيعية </t>
  </si>
  <si>
    <t xml:space="preserve">تقدير قيم وكميات الملوثات العضوية والكيمياوية الناتجة عن المخلفات الصناعية </t>
  </si>
  <si>
    <t>منح العاملين في إدارة النفايات إجازات طويلة أو إجراء الفحوصات الدورية لهم</t>
  </si>
  <si>
    <t>المعامل الحاصلة على شهادة الآيزو (14001)</t>
  </si>
  <si>
    <t>SO₃</t>
  </si>
  <si>
    <r>
      <t>SO</t>
    </r>
    <r>
      <rPr>
        <b/>
        <vertAlign val="subscript"/>
        <sz val="10"/>
        <color theme="1"/>
        <rFont val="Times New Roman"/>
        <family val="1"/>
      </rPr>
      <t>2</t>
    </r>
  </si>
  <si>
    <t>نهر دجلة</t>
  </si>
  <si>
    <t>نهر الفرات</t>
  </si>
  <si>
    <t>شط العرب</t>
  </si>
  <si>
    <t>(A) الهدر بالمياه = B ــ C *</t>
  </si>
  <si>
    <t>* المياه المشتركة : هي المياه المكونة من نوعين هما : المياه العادمة (الصرف الصحي) والمياه الصناعية المتخلفة.</t>
  </si>
  <si>
    <t>المياه المشتركة % *</t>
  </si>
  <si>
    <t>وحدة معالجة جزئية (بعد الفصل والتنقية)</t>
  </si>
  <si>
    <t>حفرة إمتصاصية ترابية</t>
  </si>
  <si>
    <t>تنقل إلى معمل آخر لمعالجتها</t>
  </si>
  <si>
    <t>إعادة تدوير</t>
  </si>
  <si>
    <t xml:space="preserve">المعامل حسب امتلاكها وحدات معالجة المياه الصناعية والعادمة المتخلفة </t>
  </si>
  <si>
    <t>وحدات معالجة المياه الصناعية والعادمة المتخلفة</t>
  </si>
  <si>
    <t>جهات تصريف المخلفات السائلة</t>
  </si>
  <si>
    <t>مخلفات صناعية صلبة غير مفروزة</t>
  </si>
  <si>
    <t>تخزين</t>
  </si>
  <si>
    <t>طمر نظامي</t>
  </si>
  <si>
    <t>ثنائي أوكسيد الكبريت</t>
  </si>
  <si>
    <t>الأمونيا ومركبات الأمونيوم</t>
  </si>
  <si>
    <t xml:space="preserve">الدقائق العالقة </t>
  </si>
  <si>
    <t>SS</t>
  </si>
  <si>
    <t>الجسيمات العالقة (الدخان الأسود)</t>
  </si>
  <si>
    <t>مرشحات كيسية (فلاتر)</t>
  </si>
  <si>
    <t>النسبة المئوية للمعامل حسب كفاءة وسائل السيطرة  %</t>
  </si>
  <si>
    <t>عدد المعامل حسب كفاءة وسائل السيطرة</t>
  </si>
  <si>
    <t>كمية وقيمة الوقود أو الطاقة المستخدمة على مستوى العراق لسنة 2011</t>
  </si>
  <si>
    <t>كهرباء (الكهرباء الوطنية فقط)</t>
  </si>
  <si>
    <t>زيوت وشحوم</t>
  </si>
  <si>
    <t>غاز طبيعي</t>
  </si>
  <si>
    <t xml:space="preserve">نوع الوقود أو الطاقة المستخدمة </t>
  </si>
  <si>
    <t>عدد العاملين في قسم إدارة النفايات الصناعية (الصلبة والسائلة والغازية)</t>
  </si>
  <si>
    <t>المعامل حسب توفر قسم أو شعبة معنية بحماية البيئة</t>
  </si>
  <si>
    <t>مجموع الغرامات والرسوم المدفوعة</t>
  </si>
  <si>
    <t>مصروفات خدمية أخرى غير ما ذكر أعلاه</t>
  </si>
  <si>
    <t>المعامل التي تمتلك وسائل السيطرة على ملوثات الهواء</t>
  </si>
  <si>
    <t xml:space="preserve"> B : مصادر المياه المجهزة</t>
  </si>
  <si>
    <t>ملاحظة هامة : تم شمول في بعض الشركات التابعة  لوزارة الصناعة والمعادن الخطوط الانتاجية الخطوط إلانتاجية مع المعامل وذلك لمتطلبات المسح البيئي لقطاع الصناعة 2011</t>
  </si>
  <si>
    <t>20</t>
  </si>
  <si>
    <t>21</t>
  </si>
  <si>
    <t>22</t>
  </si>
  <si>
    <t>23</t>
  </si>
  <si>
    <t>24</t>
  </si>
  <si>
    <t>25</t>
  </si>
  <si>
    <t>26</t>
  </si>
  <si>
    <t>27</t>
  </si>
  <si>
    <t>28</t>
  </si>
  <si>
    <t>29</t>
  </si>
  <si>
    <t>30</t>
  </si>
  <si>
    <t>31</t>
  </si>
  <si>
    <t>32</t>
  </si>
  <si>
    <t>37</t>
  </si>
  <si>
    <t>42</t>
  </si>
  <si>
    <t>43</t>
  </si>
  <si>
    <t>51</t>
  </si>
  <si>
    <t>62</t>
  </si>
  <si>
    <t>88</t>
  </si>
  <si>
    <t>91</t>
  </si>
  <si>
    <t>الكهرباء الوطنية فقط</t>
  </si>
  <si>
    <t>نفط ابيض كيروسين</t>
  </si>
  <si>
    <t>نفط اسود</t>
  </si>
  <si>
    <t>كاز</t>
  </si>
  <si>
    <t>النفط الخام</t>
  </si>
  <si>
    <t>زيوت هيدروليك</t>
  </si>
  <si>
    <t>غاز ماكينات</t>
  </si>
  <si>
    <t>اخرى حدد</t>
  </si>
  <si>
    <t>Total</t>
  </si>
  <si>
    <t>1</t>
  </si>
  <si>
    <t>2</t>
  </si>
  <si>
    <t>3</t>
  </si>
  <si>
    <t>4</t>
  </si>
  <si>
    <t>5</t>
  </si>
  <si>
    <t>6</t>
  </si>
  <si>
    <t>7</t>
  </si>
  <si>
    <t>8</t>
  </si>
  <si>
    <t>9</t>
  </si>
  <si>
    <t>10</t>
  </si>
  <si>
    <t>11</t>
  </si>
  <si>
    <t>12</t>
  </si>
  <si>
    <t>13</t>
  </si>
  <si>
    <t>14</t>
  </si>
  <si>
    <t>15</t>
  </si>
  <si>
    <t>16</t>
  </si>
  <si>
    <t>17</t>
  </si>
  <si>
    <t>18</t>
  </si>
  <si>
    <t>19</t>
  </si>
  <si>
    <t>مجموع</t>
  </si>
  <si>
    <t>sec</t>
  </si>
  <si>
    <t>مياة عادمة</t>
  </si>
  <si>
    <t>مياة صناعية</t>
  </si>
  <si>
    <t>مياة مشترة</t>
  </si>
  <si>
    <t>وحدة معالجة جزئية</t>
  </si>
  <si>
    <t>حفرة امتصاصية تربية</t>
  </si>
  <si>
    <t>حفرة تبخيرية مبطنة</t>
  </si>
  <si>
    <t>اعادة استخدام داخل المصنع</t>
  </si>
  <si>
    <t>تنتقل الى معمل اخر لمعالجتها</t>
  </si>
  <si>
    <t>التخلص عن طريق الجهة الرسمية</t>
  </si>
  <si>
    <t>اعادة تدوير</t>
  </si>
  <si>
    <t>برك تسحب بصهاريج</t>
  </si>
  <si>
    <t>نهر</t>
  </si>
  <si>
    <t>اراضي مجاورة</t>
  </si>
  <si>
    <t>لاغراض السقي</t>
  </si>
  <si>
    <t>تدوير ضمن منظومة مغلقة</t>
  </si>
  <si>
    <t>اخرى/حدد</t>
  </si>
  <si>
    <t>.</t>
  </si>
  <si>
    <t>عدد</t>
  </si>
  <si>
    <t>جدول (1)</t>
  </si>
  <si>
    <t xml:space="preserve"> المعامل حسب القطاع </t>
  </si>
  <si>
    <t>عام</t>
  </si>
  <si>
    <t>حكومي</t>
  </si>
  <si>
    <t>مختلط</t>
  </si>
  <si>
    <t>خاص</t>
  </si>
  <si>
    <t>تعاوني</t>
  </si>
  <si>
    <t>أجنبي</t>
  </si>
  <si>
    <t>مستثمر/ عام</t>
  </si>
  <si>
    <t xml:space="preserve">المعامل حسب الموقع </t>
  </si>
  <si>
    <t>المنطقة الصناعية</t>
  </si>
  <si>
    <t>المنطقة الزراعية</t>
  </si>
  <si>
    <t>المنطقة التجارية</t>
  </si>
  <si>
    <t>المنطقة السكنية</t>
  </si>
  <si>
    <t xml:space="preserve">المعامل نسبة للتصميم الأساس للبلدية </t>
  </si>
  <si>
    <t>داخل التصميم</t>
  </si>
  <si>
    <t>خارج التصميم</t>
  </si>
  <si>
    <t>تابع/ جدول (1)</t>
  </si>
  <si>
    <t>البيانات</t>
  </si>
  <si>
    <t xml:space="preserve">حاصل على الموافقة البيئية </t>
  </si>
  <si>
    <t>موافقة إستمرارية عمل</t>
  </si>
  <si>
    <t>غير حاصل على الموافقة البيئية</t>
  </si>
  <si>
    <t xml:space="preserve">المعامل حسب صنف النشاط الرئيس * </t>
  </si>
  <si>
    <t xml:space="preserve">الصنف (أ) </t>
  </si>
  <si>
    <t xml:space="preserve">الصنف (ب) </t>
  </si>
  <si>
    <t xml:space="preserve">الصنف (ج) </t>
  </si>
  <si>
    <t>المعامل حسب الحالة العملية</t>
  </si>
  <si>
    <t xml:space="preserve">يعمل </t>
  </si>
  <si>
    <t>يعمل جزئياً</t>
  </si>
  <si>
    <t>متوقف</t>
  </si>
  <si>
    <t>* صنف نشاط المعمل الرئيس :</t>
  </si>
  <si>
    <t>الصنف (ب) : المشاريع (المعامل) التي لها تأثيرات بيئية سلبية غير قابلة للإنعكاس على الكائنات الحية وتخص موقع معين.</t>
  </si>
  <si>
    <t>الصنف (ج) : المشاريع (المعامل) التي تقل أو تنعدم فيها التأثيرات البيئية السلبية.</t>
  </si>
  <si>
    <t>k</t>
  </si>
  <si>
    <t>den</t>
  </si>
  <si>
    <t>Frequency</t>
  </si>
  <si>
    <t>Percent</t>
  </si>
  <si>
    <t>kam</t>
  </si>
  <si>
    <t>المعامل التي تمتلك نشاط واحد فقط</t>
  </si>
  <si>
    <t xml:space="preserve">المعامل التي تمتلك أكثر من نشاط  </t>
  </si>
  <si>
    <t>تدوير ضمن منظومة مغلقة أي التدوير 100% داخل المصنع</t>
  </si>
  <si>
    <t>برك تسحب بصهاريج (بعد الفصل والتنقية)</t>
  </si>
  <si>
    <t>عدد المعامل حسب جهات التصريف</t>
  </si>
  <si>
    <t>تابع/ جدول (10)</t>
  </si>
  <si>
    <t xml:space="preserve">بيع </t>
  </si>
  <si>
    <t>طمر غير نظامي</t>
  </si>
  <si>
    <t>طرح الى الأراضي المجاورة</t>
  </si>
  <si>
    <t>طرح الى المسطحات المائية</t>
  </si>
  <si>
    <t>إعادة الى المصدر</t>
  </si>
  <si>
    <t xml:space="preserve">أساليب التخلص من المخلفات الصلبة غير المفروزة </t>
  </si>
  <si>
    <t>عدد ونسبة المعامل %</t>
  </si>
  <si>
    <t xml:space="preserve">عدد </t>
  </si>
  <si>
    <t>عدد المعامل ونسبها المئوية حسب أساليب التخلص من المخلفات الصلبة الأجمالية غير المفروزة الناتجة عن العملية الصناعية على مستوى العراق لسنة 2011</t>
  </si>
  <si>
    <t>النسبة المئوية %</t>
  </si>
  <si>
    <t xml:space="preserve">النسبة المئوية % </t>
  </si>
  <si>
    <t>تمتلك وحدة معالجة واحدة</t>
  </si>
  <si>
    <t>تمتلك أكثر من وحدة معالجة</t>
  </si>
  <si>
    <t>بخار ماء</t>
  </si>
  <si>
    <t>اتربة غبار</t>
  </si>
  <si>
    <t>رذاذ السمنت</t>
  </si>
  <si>
    <t xml:space="preserve">مواد عضوية طيارة </t>
  </si>
  <si>
    <t>VOC</t>
  </si>
  <si>
    <t>غازات مختلفة</t>
  </si>
  <si>
    <t>أوكسيد الزنك</t>
  </si>
  <si>
    <t>أكاسيد الحديد</t>
  </si>
  <si>
    <t>أكاسيد الكروم</t>
  </si>
  <si>
    <t>دخان أبيض</t>
  </si>
  <si>
    <t>فورمالين</t>
  </si>
  <si>
    <t>مثيل برومايد</t>
  </si>
  <si>
    <t>رذاذ باودر الصبغ</t>
  </si>
  <si>
    <t>تابع / جدول (15)</t>
  </si>
  <si>
    <t>التدقبق</t>
  </si>
  <si>
    <t>ZnO</t>
  </si>
  <si>
    <t>FeO</t>
  </si>
  <si>
    <t>تدقيق</t>
  </si>
  <si>
    <t>نقل الى موقع صحي خاص بالنفايات الخطرة</t>
  </si>
  <si>
    <t>حرق داخل الموقع غيرنظامي</t>
  </si>
  <si>
    <t>حفرة تبخيرية مبطنة (أحواض تجفيف)</t>
  </si>
  <si>
    <t>برك تُسحب بصهاريج</t>
  </si>
  <si>
    <t>لأغراض السقي</t>
  </si>
  <si>
    <t>إعادة إستخدام من قبل جهة رسمية</t>
  </si>
  <si>
    <r>
      <t>SO</t>
    </r>
    <r>
      <rPr>
        <b/>
        <vertAlign val="subscript"/>
        <sz val="10"/>
        <color theme="1"/>
        <rFont val="Times New Roman"/>
        <family val="1"/>
      </rPr>
      <t>4</t>
    </r>
  </si>
  <si>
    <r>
      <t>NO</t>
    </r>
    <r>
      <rPr>
        <b/>
        <vertAlign val="subscript"/>
        <sz val="10"/>
        <color theme="1"/>
        <rFont val="Times New Roman"/>
        <family val="1"/>
      </rPr>
      <t>2</t>
    </r>
  </si>
  <si>
    <r>
      <t>NO</t>
    </r>
    <r>
      <rPr>
        <b/>
        <vertAlign val="subscript"/>
        <sz val="10"/>
        <color theme="1"/>
        <rFont val="Times New Roman"/>
        <family val="1"/>
      </rPr>
      <t>3</t>
    </r>
  </si>
  <si>
    <r>
      <t>CO</t>
    </r>
    <r>
      <rPr>
        <b/>
        <vertAlign val="subscript"/>
        <sz val="10"/>
        <color theme="1"/>
        <rFont val="Times New Roman"/>
        <family val="1"/>
      </rPr>
      <t>2</t>
    </r>
  </si>
  <si>
    <r>
      <t>CH</t>
    </r>
    <r>
      <rPr>
        <b/>
        <vertAlign val="subscript"/>
        <sz val="10"/>
        <color theme="1"/>
        <rFont val="Times New Roman"/>
        <family val="1"/>
      </rPr>
      <t>4</t>
    </r>
  </si>
  <si>
    <r>
      <t>N</t>
    </r>
    <r>
      <rPr>
        <b/>
        <vertAlign val="subscript"/>
        <sz val="10"/>
        <color theme="1"/>
        <rFont val="Times New Roman"/>
        <family val="1"/>
      </rPr>
      <t>2</t>
    </r>
    <r>
      <rPr>
        <b/>
        <sz val="10"/>
        <color theme="1"/>
        <rFont val="Times New Roman"/>
        <family val="1"/>
      </rPr>
      <t>O</t>
    </r>
  </si>
  <si>
    <r>
      <t>H</t>
    </r>
    <r>
      <rPr>
        <b/>
        <vertAlign val="subscript"/>
        <sz val="10"/>
        <color theme="1"/>
        <rFont val="Times New Roman"/>
        <family val="1"/>
      </rPr>
      <t>2</t>
    </r>
    <r>
      <rPr>
        <b/>
        <sz val="10"/>
        <color theme="1"/>
        <rFont val="Times New Roman"/>
        <family val="1"/>
      </rPr>
      <t>S</t>
    </r>
  </si>
  <si>
    <r>
      <t>NH</t>
    </r>
    <r>
      <rPr>
        <b/>
        <vertAlign val="subscript"/>
        <sz val="10"/>
        <color theme="1"/>
        <rFont val="Times New Roman"/>
        <family val="1"/>
      </rPr>
      <t>3</t>
    </r>
  </si>
  <si>
    <r>
      <t>Cl</t>
    </r>
    <r>
      <rPr>
        <b/>
        <vertAlign val="subscript"/>
        <sz val="10"/>
        <color theme="1"/>
        <rFont val="Times New Roman"/>
        <family val="1"/>
      </rPr>
      <t>2</t>
    </r>
  </si>
  <si>
    <r>
      <t>F</t>
    </r>
    <r>
      <rPr>
        <b/>
        <vertAlign val="subscript"/>
        <sz val="10"/>
        <color theme="1"/>
        <rFont val="Times New Roman"/>
        <family val="1"/>
      </rPr>
      <t>2</t>
    </r>
  </si>
  <si>
    <t>الكمية حسب وحدة القياس</t>
  </si>
  <si>
    <t>أمبير</t>
  </si>
  <si>
    <t>مليون قدم مكعب قياسي</t>
  </si>
  <si>
    <t>متر مكعب</t>
  </si>
  <si>
    <t>لتر</t>
  </si>
  <si>
    <t>كيلو غرام</t>
  </si>
  <si>
    <t>طن</t>
  </si>
  <si>
    <t xml:space="preserve"> </t>
  </si>
  <si>
    <t>KAME</t>
  </si>
  <si>
    <t>KAM</t>
  </si>
  <si>
    <t>برميل</t>
  </si>
  <si>
    <t>قنينة</t>
  </si>
  <si>
    <t>كيلو واط</t>
  </si>
  <si>
    <t>الف كيلو واط</t>
  </si>
  <si>
    <t xml:space="preserve">                        مجموع المخلفات الصناعية الصلبة المفروزة</t>
  </si>
  <si>
    <t xml:space="preserve">                        مجموع المخلفات الصناعية الصلبة غير المفروزة</t>
  </si>
  <si>
    <t>أياد</t>
  </si>
  <si>
    <t>تابع/ جدول (13)</t>
  </si>
  <si>
    <t>تابع / جدول (16)</t>
  </si>
  <si>
    <t>جدول (24)</t>
  </si>
  <si>
    <t>تابع/ جدول (24)</t>
  </si>
  <si>
    <t>مجموع المخلفات السائلة الخطرة الكلية</t>
  </si>
  <si>
    <t>مجموع المخلفات السائلة غير الخطرة الكلية</t>
  </si>
  <si>
    <t>المياه المشتركة  *</t>
  </si>
  <si>
    <t xml:space="preserve">مخلفات المعادن غير الحديدية </t>
  </si>
  <si>
    <t xml:space="preserve">مخلفات ورقية </t>
  </si>
  <si>
    <t xml:space="preserve">مخلفات اخرى </t>
  </si>
  <si>
    <t xml:space="preserve">مخلفات مواد كيمياوية صلبة </t>
  </si>
  <si>
    <t xml:space="preserve">مخلفات بلاستيكية </t>
  </si>
  <si>
    <t xml:space="preserve">مخلفات المعادن الحديدية </t>
  </si>
  <si>
    <t>ملاحظة : بسبب وجود أكثر من نوع من المخلفات الصلبة الكلية فإن المعامل تستخدم أكثر من أسلوب لمعالجة المخلفات الصلبة الكلية لهذا فإن مجموع المعامل يزيد على عدد المعامل العاملة والعاملة جزئياً والبالغة 1433 معمل .</t>
  </si>
  <si>
    <t>تدقيق النسب</t>
  </si>
  <si>
    <t>المجموع  *</t>
  </si>
  <si>
    <t>عدد العاملين الكلي</t>
  </si>
  <si>
    <r>
      <t xml:space="preserve"> *</t>
    </r>
    <r>
      <rPr>
        <b/>
        <sz val="9"/>
        <color theme="1"/>
        <rFont val="PT Bold Heading"/>
        <charset val="178"/>
      </rPr>
      <t xml:space="preserve"> </t>
    </r>
    <r>
      <rPr>
        <b/>
        <sz val="10"/>
        <color theme="1"/>
        <rFont val="Times New Roman"/>
        <family val="1"/>
      </rPr>
      <t>(A)</t>
    </r>
    <r>
      <rPr>
        <b/>
        <sz val="9"/>
        <color theme="1"/>
        <rFont val="PT Bold Heading"/>
        <charset val="178"/>
      </rPr>
      <t xml:space="preserve"> </t>
    </r>
    <r>
      <rPr>
        <b/>
        <sz val="9"/>
        <color theme="1"/>
        <rFont val="Arial"/>
        <family val="2"/>
      </rPr>
      <t>كمية الهدر بالمياه = مجموع كمية المياه المجهزة - مجموع كمية مجالات المياه المستخدمة .</t>
    </r>
  </si>
  <si>
    <t xml:space="preserve">                        مجموع المخلفات الصناعية الصلبة الخطرة المفروزة وغير المفروزة</t>
  </si>
  <si>
    <t xml:space="preserve">                        مجموع المخلفات الصناعية الصلبة غير الخطرة المفروزة وغير المفروزة</t>
  </si>
  <si>
    <t xml:space="preserve">الحالة العملية لوحدات معالجة المياه الصناعية والعادمة المتخلفة </t>
  </si>
  <si>
    <t>( . )</t>
  </si>
  <si>
    <t>تابع / جدول (18)</t>
  </si>
  <si>
    <t xml:space="preserve"> المعامل التي تستخدم وقود أحفوري أقل كاربون </t>
  </si>
  <si>
    <t>المعامل التي تستخدم محطات الدورة المركبة</t>
  </si>
  <si>
    <t>المعامل التي تستخدم تكنولوجيا ذات كفاءة تحويل أعلى للطاقة تتميز بنوع الوقود</t>
  </si>
  <si>
    <t>المجموع *</t>
  </si>
  <si>
    <t>جدول (5) أ</t>
  </si>
  <si>
    <t>جدول (5) ب</t>
  </si>
  <si>
    <t>جدول (5) ج</t>
  </si>
  <si>
    <t>* ملاحظة : مجموع المعامل لا يساوي (1433) معمل بسبب وجود بيانات مدمجة لبعض المعامل.</t>
  </si>
  <si>
    <t>ملاحظة : بسبب وجود أكثر من نوع من المخلفات السائلة المطروحة فإن المعامل تستخدم أكثر من أسلوب لمعالجة تلك المخلفات لهذا فإن مجموع المعامل يزيد على عدد المعامل العاملة والعاملة جزئياً والبالغة (1433) معمل .</t>
  </si>
  <si>
    <t>جدول (11) أ</t>
  </si>
  <si>
    <t>جدول (11) ب</t>
  </si>
  <si>
    <t>جدول (11) ج</t>
  </si>
  <si>
    <t xml:space="preserve">المعامل حسب وجود نظام مستقل لتكاليف إدارة ومعالجة النفايات (الصلبة والسائلة والغازية) </t>
  </si>
  <si>
    <t xml:space="preserve">المعامل التي يوجد فيها النظام </t>
  </si>
  <si>
    <t xml:space="preserve">المعامل التي لا يوجد فيها النظام </t>
  </si>
  <si>
    <t>جدول (5) د</t>
  </si>
  <si>
    <r>
      <t>كمية المياه السائلة الكلية المطروحة (م</t>
    </r>
    <r>
      <rPr>
        <b/>
        <sz val="10"/>
        <color theme="1"/>
        <rFont val="Calibri"/>
        <family val="2"/>
      </rPr>
      <t>³</t>
    </r>
    <r>
      <rPr>
        <b/>
        <sz val="10"/>
        <color theme="1"/>
        <rFont val="Arial"/>
        <family val="2"/>
      </rPr>
      <t>/سنة)</t>
    </r>
  </si>
  <si>
    <t>ملاحظة : الإشارة ( . ) تعني القيمة أكبر من الصفر ولكنها صغيرة بحيث تصبح صفراً عند التقريب الى عدد المراتب العشرية المعروضة.</t>
  </si>
  <si>
    <t xml:space="preserve">المعامل التي العاملين فيها مؤهلين </t>
  </si>
  <si>
    <t xml:space="preserve">المعامل التي العاملين فيها غير مؤهلين </t>
  </si>
  <si>
    <t xml:space="preserve">المعامل التي يرتدي العاملين فيها مستلزمات الوقاية الشخصية </t>
  </si>
  <si>
    <t xml:space="preserve">المعامل التي لا يرتدي العاملين فيها مستلزمات الوقاية الشخصية </t>
  </si>
  <si>
    <t>جدول (25)</t>
  </si>
  <si>
    <t>تابع/ جدول (25)</t>
  </si>
  <si>
    <t>ملاحظة: إن مجموع المعامل التي تمتلك أو لا تمتلك وحدات معالجة لا تساوي (1433) معمل الذي يمثل مجموع المعامل العاملة والعاملة جزئياً، وذلك لكون عدد المعامل التابعة الى شركة واحدة وفي نفس الموقع تمتلك وحدة معالجة واحدة أو أكثر في نفس الموقع وتغطي حاجة كافة المعامل.</t>
  </si>
  <si>
    <t>نسبة المعامل حسب جهات التصريف %</t>
  </si>
  <si>
    <t xml:space="preserve"> الف كيلو واط</t>
  </si>
  <si>
    <t>القيمة (مليون دينار)</t>
  </si>
  <si>
    <t>إعادة إستخدام داخل المعمل</t>
  </si>
  <si>
    <t xml:space="preserve">القيمة </t>
  </si>
  <si>
    <t>جدول (26)</t>
  </si>
  <si>
    <t xml:space="preserve">عدد المعامل حسب نوع المخلفات السائلة المطروحة </t>
  </si>
  <si>
    <t xml:space="preserve">نسبة المعامل حسب نوع المخلفات السائلة المطروحة </t>
  </si>
  <si>
    <t>عدد المعامل حسب نوع المخلفات الصلبة المطروحة</t>
  </si>
  <si>
    <t>نسبة المعامل حسب نوع المخلفات الصلبة المطروحة %</t>
  </si>
  <si>
    <t>الجهاز المركزي للإحصاء / العراق</t>
  </si>
  <si>
    <t xml:space="preserve"> الجهاز المركزي للإحصاء / العراق</t>
  </si>
  <si>
    <t>الطباعة والنشر وإستنساخ وسائط الإعلام المسجلة</t>
  </si>
  <si>
    <t>إعادة الإستخدام</t>
  </si>
  <si>
    <t>إعادة إستخدام داخل المصنع (بعد الفصل والتنقية)</t>
  </si>
  <si>
    <t>أخرى</t>
  </si>
  <si>
    <t>كميات المياه المعالجة حسب جهات التصريف (م³/يوم)</t>
  </si>
  <si>
    <t>الأمتزاز</t>
  </si>
  <si>
    <t>أبراج إمتصاص</t>
  </si>
  <si>
    <t xml:space="preserve">P : مجموع الإندثار السنوي لأجهزة المعالجة والتي تشمل أجهزة معالجة المياه وأجهزة ووسائل السيطرة على ملوثات الهواء </t>
  </si>
  <si>
    <r>
      <t>H</t>
    </r>
    <r>
      <rPr>
        <b/>
        <vertAlign val="subscript"/>
        <sz val="10"/>
        <color theme="1"/>
        <rFont val="Times New Roman"/>
        <family val="1"/>
      </rPr>
      <t>2</t>
    </r>
    <r>
      <rPr>
        <b/>
        <sz val="10"/>
        <color theme="1"/>
        <rFont val="Times New Roman"/>
        <family val="1"/>
      </rPr>
      <t>O</t>
    </r>
  </si>
  <si>
    <r>
      <t>CaCO</t>
    </r>
    <r>
      <rPr>
        <b/>
        <vertAlign val="subscript"/>
        <sz val="10"/>
        <color theme="1"/>
        <rFont val="Times New Roman"/>
        <family val="1"/>
      </rPr>
      <t>3</t>
    </r>
  </si>
  <si>
    <r>
      <t>CH</t>
    </r>
    <r>
      <rPr>
        <b/>
        <vertAlign val="subscript"/>
        <sz val="10"/>
        <color theme="1"/>
        <rFont val="Times New Roman"/>
        <family val="1"/>
      </rPr>
      <t>2</t>
    </r>
    <r>
      <rPr>
        <b/>
        <sz val="10"/>
        <color theme="1"/>
        <rFont val="Times New Roman"/>
        <family val="1"/>
      </rPr>
      <t>O</t>
    </r>
  </si>
  <si>
    <t>تم تقسيم عدد المعامل لكل نوع ملوث على 4226 عدد تكررات المعامل التي تطرح ملوثات</t>
  </si>
  <si>
    <r>
      <t>Cr</t>
    </r>
    <r>
      <rPr>
        <b/>
        <sz val="7"/>
        <color theme="1"/>
        <rFont val="Times New Roman"/>
        <family val="1"/>
      </rPr>
      <t>2</t>
    </r>
    <r>
      <rPr>
        <b/>
        <sz val="10"/>
        <color theme="1"/>
        <rFont val="Times New Roman"/>
        <family val="1"/>
      </rPr>
      <t>O</t>
    </r>
    <r>
      <rPr>
        <b/>
        <vertAlign val="subscript"/>
        <sz val="10"/>
        <color theme="1"/>
        <rFont val="Times New Roman"/>
        <family val="1"/>
      </rPr>
      <t>3</t>
    </r>
  </si>
  <si>
    <r>
      <t>CH</t>
    </r>
    <r>
      <rPr>
        <b/>
        <sz val="7"/>
        <color theme="1"/>
        <rFont val="Times New Roman"/>
        <family val="1"/>
      </rPr>
      <t>3</t>
    </r>
    <r>
      <rPr>
        <b/>
        <sz val="10"/>
        <color theme="1"/>
        <rFont val="Times New Roman"/>
        <family val="1"/>
      </rPr>
      <t>Br</t>
    </r>
  </si>
  <si>
    <r>
      <t>كمية المخلفات السائلة الواصلة الى وحدات المعالجة (م</t>
    </r>
    <r>
      <rPr>
        <b/>
        <sz val="9"/>
        <color theme="1"/>
        <rFont val="Simplified Arabic"/>
        <family val="1"/>
      </rPr>
      <t>³/سنة</t>
    </r>
    <r>
      <rPr>
        <b/>
        <sz val="9"/>
        <color theme="1"/>
        <rFont val="Arial"/>
        <family val="2"/>
      </rPr>
      <t>)</t>
    </r>
  </si>
  <si>
    <r>
      <t>كمية المخلفات السائلة الواصلة الى وحدات المعالجة (م</t>
    </r>
    <r>
      <rPr>
        <b/>
        <sz val="9"/>
        <color theme="1"/>
        <rFont val="Simplified Arabic"/>
        <family val="1"/>
      </rPr>
      <t>³</t>
    </r>
    <r>
      <rPr>
        <b/>
        <sz val="9"/>
        <color theme="1"/>
        <rFont val="Arial"/>
        <family val="2"/>
      </rPr>
      <t>/يوم)</t>
    </r>
  </si>
  <si>
    <t>النفقات الجارية %</t>
  </si>
  <si>
    <t>النفقات الرأسمالية %</t>
  </si>
  <si>
    <t xml:space="preserve">التوزيع النسبي للمعامل حسب الموقع </t>
  </si>
  <si>
    <t xml:space="preserve">التوزيع النسبي لوسائل السيطرة حسب الكفاءة </t>
  </si>
  <si>
    <t>النوع</t>
  </si>
  <si>
    <t xml:space="preserve">النسبة % </t>
  </si>
  <si>
    <t>أساليب التخلص من المخلفات الصلبة غير المفروزة غير الخطرة</t>
  </si>
  <si>
    <t xml:space="preserve">ملاحظة : ان عدد المعامل المنتجة للمخلفات الصناعية غير المفروزة غير الخطرة يساوي (109) معمل وأن سبب الأختلاف مع المجموع المعروض في الجدول يعود الى ان المعمل استخدم أكثر من اسلوب للتخلص من المخلفات الصلبة. </t>
  </si>
  <si>
    <t>ملاحظة : ان المجموع الكلي للمعامل التي تطرح ملوثات هواء لا يساوي عدد المعامل العاملة والعاملة جزئياً (1433) معمل والعدد المعروض في الجدول (4226) معمل.وذلك لكون المعمل الواحد يطرح أكثر من نوع من ملوثات الهواء .</t>
  </si>
  <si>
    <t xml:space="preserve">إجراء عملية صيانة وتعديل المعدات والأجهزة بحيث تعمل على تحسين العملية الإنتاجية </t>
  </si>
  <si>
    <t>ملاحظة : توجد فروقات بسيطة في المجاميع وذلك بسبب عملية التقريب الى أقرب عدد صحيح.</t>
  </si>
  <si>
    <t>الف دينار</t>
  </si>
  <si>
    <t>مليون دينار</t>
  </si>
  <si>
    <t xml:space="preserve">النسب المئوية للمعامل </t>
  </si>
  <si>
    <t xml:space="preserve">النسب المئوية لكمية المياه </t>
  </si>
  <si>
    <t xml:space="preserve">المعامل حسب تأهيل العاملين في قسم إدارة النفايات للعمل في مجال إدارة النفايات الصناعية </t>
  </si>
  <si>
    <t xml:space="preserve">المعامل حسب مشاركة كادر قسم إدارة النفايات في دورات تدريبية خاصة بإدارة النفايات الصناعية </t>
  </si>
  <si>
    <t>المعامل حسب إرتداء العاملين في إدارة النفايات الصناعية مستلزمات الوقاية الشخصية</t>
  </si>
  <si>
    <t xml:space="preserve">المعامل التي لا يتوفر فيها قسم مختص بإدارة النفايات الصناعية (الصلبة ، السائلة ، الغازية) حسب جهات إدراة النفايات الصناعية </t>
  </si>
  <si>
    <t>المعامل التي تطرح ملوثات هواء ناتجة عن العمليات الصناعية</t>
  </si>
  <si>
    <t>إبتدائية وثانوية</t>
  </si>
  <si>
    <t>إبتدائية وثانوية وثالثية</t>
  </si>
  <si>
    <t>إبتدائية</t>
  </si>
  <si>
    <t>عدد المعامل</t>
  </si>
  <si>
    <t>كلورو فلورو كربون</t>
  </si>
  <si>
    <t>حامضية كربونية</t>
  </si>
  <si>
    <t xml:space="preserve">إستخدام تقنيات عالية الأداء للرصد والتحكم في عمليات نظم الأحتراق </t>
  </si>
  <si>
    <t xml:space="preserve">المعامل التي لا تجري أي إختبارات </t>
  </si>
  <si>
    <t>جدول (5) هــ</t>
  </si>
  <si>
    <t>كمية المياه المجهزة (م³/سنة)</t>
  </si>
  <si>
    <t>المياه العادمة (الصرف الصحي)</t>
  </si>
  <si>
    <t>كمية المخلفات السائلة المطروحة حسب النوع (م³/سنة)</t>
  </si>
  <si>
    <t>المياه الصناعية المتخلفة</t>
  </si>
  <si>
    <t>المياه المشتركة</t>
  </si>
  <si>
    <t xml:space="preserve">المعامل حسب الحصول على الموافقة البيئية وإستمرارية عمل </t>
  </si>
  <si>
    <t xml:space="preserve">كمية وقيمة المياه المجهزة والمستخدمة في المعامل ونسبها المئوية على مستوى العراق </t>
  </si>
  <si>
    <t xml:space="preserve">خلاصة بأهم المؤشرات الإحصائية لقطاع الصناعة على مستوى العراق </t>
  </si>
  <si>
    <t>عدد المعامل حسب نوع النشاط الإقتصادي الرئيس ونسبها المئوية على مستوى العراق</t>
  </si>
  <si>
    <t xml:space="preserve">عدد المعامل حسب نوع النشاط الإقتصادي الرئيس ونسبها المئوية على مستوى العراق </t>
  </si>
  <si>
    <t xml:space="preserve">عدد المعامل حسب نوع النشاط الإقتصادي الثانوي ونسبها المئوية على مستوى العراق </t>
  </si>
  <si>
    <t xml:space="preserve">كمية المخلفات السائلة الكلية المطروحة (الخطرة وغير الخطرة) من المعامل ونسبها المئوية حسب النوع على مستوى العراق </t>
  </si>
  <si>
    <t xml:space="preserve">كمية المخلفات السائلة الكلية المطروحة (الخطرة وغير الخطرة) من المعامل ونسبها المئوية على مستوى العراق </t>
  </si>
  <si>
    <t xml:space="preserve">كمية ونسبة المخلفات السائلة الكلية المطروحة (الخطرة وغير الخطرة) من المعامل حسب أساليب التخلص على مستوى العراق </t>
  </si>
  <si>
    <t xml:space="preserve">كمية المياه المجهزة والمتخلفة حسب النوع والنشاط الإقتصادي الرئيس على مستوى العراق </t>
  </si>
  <si>
    <t xml:space="preserve">عدد المعامل حسب أساليب التخلص من المخلفات السائلة الكلية المطروحة (الخطرة وغير الخطرة) ونوع المخلفات على مستوى العراق </t>
  </si>
  <si>
    <t xml:space="preserve">النسب المئوية للمعامل حسب أساليب التخلص من المخلفات السائلة الكلية المطروحة (الخطرة وغير الخطرة) ونوع المخلفات على مستوى العراق </t>
  </si>
  <si>
    <t xml:space="preserve">عدد ونسبة المعامل حسب تفاصيل وحدات معالجة المياه الصناعية والعادمة المتخلفة على مستوى العراق </t>
  </si>
  <si>
    <t xml:space="preserve">عدد وحدات معالجة المياه الصناعية والعادمة المتخلفة ومجموع طاقاتها التصميمية والفعلية وكمية المياه المعالجة ونسبها المئوية على مستوى العراق </t>
  </si>
  <si>
    <t xml:space="preserve">عدد ونسبة المعامل التي تمتلك وحدات معالجة المياه الصناعية والعادمة المتخلفة وكمية المياه المعالجة حسب جهات تصريف المياه بعد المعالجة على مستوى العراق </t>
  </si>
  <si>
    <t xml:space="preserve">عدد ونسبة المعامل التي تمتلك وحدات معالجة المياه الصناعية والعادمة المتخلفة وكمية المياه المعالجة حسب جهات تصريف المياه بعد المعالجة على مستوى العراق  </t>
  </si>
  <si>
    <t xml:space="preserve">كمية المخلفات الصناعية الصلبة المفروزة (الخطرة وغير الخطرة) الناتجة عن العمليات الصناعية حسب النوع ونسبها المئوية على مستوى العراق </t>
  </si>
  <si>
    <t xml:space="preserve">كمية المخلفات الصناعية الصلبة غير المفروزة (الخطرة وغير الخطرة) الناتجة عن العمليات الصناعية ونسبها المئوية على مستوى العراق </t>
  </si>
  <si>
    <t xml:space="preserve">كمية المخلفات الصناعية الصلبة المفروزة وغير المفروزة (الخطرة وغير الخطرة) الناتجة عن العمليات الصناعية ونسبها المئوية على مستوى العراق </t>
  </si>
  <si>
    <t>عدد المعامل حسب أساليب التخلص من المخلفات الصلبة (الخطرة وغير الخطرة) المفروزة الناتجة عن العمليات الصناعية ونوع المخلفات على مستوى العراق</t>
  </si>
  <si>
    <t xml:space="preserve">النسب المئوية للمعامل حسب أساليب التخلص من المخلفات الصلبة (الخطرة وغير الخطرة) المفروزة الناتجة عن العمليات الصناعية ونوع المخلفات على مستوى العراق </t>
  </si>
  <si>
    <t xml:space="preserve">عدد المعامل ونسبها المئوية حسب أساليب التخلص من المخلفات الصلبة الكلية غير المفروزة غير الخطرة الناتجة عن العمليات الصناعية على مستوى العراق </t>
  </si>
  <si>
    <t xml:space="preserve">عدد المعامل حسب نوع ملوثات الهواء المطروحة منها ونسبها المئوية على مستوى العراق </t>
  </si>
  <si>
    <t xml:space="preserve">عدد المعامل وتوزيعها النسبي حسب الموقع ونوع ملوثات الهواء المطروحة منها على مستوى العراق </t>
  </si>
  <si>
    <t xml:space="preserve">عدد وسائل السيطرة على ملوثات الهواء وتوزيعها النسبي حسب النوع والكفاءة على مستوى العراق </t>
  </si>
  <si>
    <t xml:space="preserve">كمية وقيمة الوقود أو الطاقة المستخدمة حسب النوع ووحدة القياس على مستوى العراق </t>
  </si>
  <si>
    <t xml:space="preserve">عدد المعامل التي تجري إختبارات لضمان كفاءة إستخدام الطاقة ونسبها المئوية حسب نوع الإختبار على مستوى العراق </t>
  </si>
  <si>
    <t xml:space="preserve">عدد المعامل التي تطبق ستراتيجية تقليل المواد المستخدمة وتتخذ إجراءات لحماية البيئة ونسبها المئوية حسب نوع الإجراء على مستوى العراق </t>
  </si>
  <si>
    <t>أهم المؤشرات الخاصة بالمعامل التي لها قسم مختص بإدارة النفايات الصناعية (الصلبة والسائلة والغازية) على مستوى العراق</t>
  </si>
  <si>
    <t xml:space="preserve"> * إن بعض من معامل الشركات التابعة لوزارة الصناعة والمعادن والتي تحتوي على قسم إدارة نفايات يكون مسؤولاً عن أكثر من معمل ضمن الموقع الجغرافي الواحد، لهذا فإن عدد المعامل لا يساوي (1433). </t>
  </si>
  <si>
    <t xml:space="preserve">أهم المؤشرات الخاصة بإدارة النفايات الصناعية (الصلبة والسائلة والغازية) على مستوى العراق </t>
  </si>
  <si>
    <t xml:space="preserve">تكلفة معالجة النفايات (الصلبة والسائلة والغازية) ونسبها المئوية على مستوى العراق </t>
  </si>
  <si>
    <t>تكلفة معالجة النفايات (الصلبة والسائلة والغازية) ونسبها المئوية على مستوى العراق</t>
  </si>
  <si>
    <t xml:space="preserve">القيمة الكلية للإنفاق لحماية البيئة حسب نوع الإنفاق على مستوى العراق </t>
  </si>
  <si>
    <t xml:space="preserve">النسب المئوية للقيم الكلية للإنفاق لحماية البيئة حسب نوع الإنفاق على مستوى العراق </t>
  </si>
  <si>
    <t>النسب المئوية للقيم الكلية للإنفاق لحماية البيئة حسب نوع الإنفاق على مستوى العراق</t>
  </si>
  <si>
    <t xml:space="preserve">القيمة الكلية للإنفاق لحماية البيئة ونسبها المئوية حسب نوع الإنفاق على مستوى العراق </t>
  </si>
  <si>
    <t>الصنف  (أ) : المشاريع (المعامل) التي يكون لها تأثيرات بيئية سلبية كبيرة وتؤثر على الكائنات الحية الضعيفة وتتضمن إعادة التوطين أو تؤثر على مواقع التراث الثقافي أو على منطقة واسعة تتعدى مواقع العمل.</t>
  </si>
</sst>
</file>

<file path=xl/styles.xml><?xml version="1.0" encoding="utf-8"?>
<styleSheet xmlns="http://schemas.openxmlformats.org/spreadsheetml/2006/main">
  <numFmts count="4">
    <numFmt numFmtId="164" formatCode="0.0"/>
    <numFmt numFmtId="165" formatCode="###0"/>
    <numFmt numFmtId="166" formatCode="####.0"/>
    <numFmt numFmtId="167" formatCode="###0.0"/>
  </numFmts>
  <fonts count="35">
    <font>
      <sz val="11"/>
      <color theme="1"/>
      <name val="Arial"/>
      <family val="2"/>
      <scheme val="minor"/>
    </font>
    <font>
      <b/>
      <sz val="12"/>
      <color theme="1"/>
      <name val="Arial"/>
      <family val="2"/>
    </font>
    <font>
      <b/>
      <sz val="10"/>
      <color theme="1"/>
      <name val="Arial"/>
      <family val="2"/>
    </font>
    <font>
      <b/>
      <sz val="9"/>
      <color theme="1"/>
      <name val="Arial"/>
      <family val="2"/>
    </font>
    <font>
      <b/>
      <sz val="12"/>
      <name val="Arial"/>
      <family val="2"/>
    </font>
    <font>
      <sz val="11"/>
      <color theme="1"/>
      <name val="Arial"/>
      <family val="2"/>
    </font>
    <font>
      <sz val="10"/>
      <color theme="1"/>
      <name val="Times New Roman"/>
      <family val="1"/>
    </font>
    <font>
      <b/>
      <sz val="11"/>
      <color theme="1"/>
      <name val="Arial"/>
      <family val="2"/>
    </font>
    <font>
      <b/>
      <sz val="10"/>
      <name val="Arial"/>
      <family val="2"/>
    </font>
    <font>
      <b/>
      <sz val="9"/>
      <name val="Arial"/>
      <family val="2"/>
    </font>
    <font>
      <b/>
      <sz val="10"/>
      <color theme="1"/>
      <name val="Simplified Arabic"/>
      <family val="1"/>
    </font>
    <font>
      <b/>
      <sz val="9"/>
      <color theme="1"/>
      <name val="Simplified Arabic"/>
      <family val="1"/>
    </font>
    <font>
      <b/>
      <sz val="8"/>
      <color theme="1"/>
      <name val="Arial"/>
      <family val="2"/>
    </font>
    <font>
      <b/>
      <sz val="9"/>
      <color theme="1"/>
      <name val="PT Bold Heading"/>
      <charset val="178"/>
    </font>
    <font>
      <b/>
      <sz val="10"/>
      <color theme="1"/>
      <name val="Times New Roman"/>
      <family val="1"/>
    </font>
    <font>
      <b/>
      <vertAlign val="subscript"/>
      <sz val="10"/>
      <color theme="1"/>
      <name val="Times New Roman"/>
      <family val="1"/>
    </font>
    <font>
      <sz val="10"/>
      <name val="Arial"/>
      <family val="2"/>
    </font>
    <font>
      <sz val="9"/>
      <color indexed="8"/>
      <name val="Arial"/>
      <family val="2"/>
    </font>
    <font>
      <sz val="10"/>
      <name val="Arial"/>
      <family val="2"/>
    </font>
    <font>
      <sz val="9"/>
      <color indexed="8"/>
      <name val="Arial"/>
      <family val="2"/>
    </font>
    <font>
      <b/>
      <sz val="9"/>
      <color indexed="8"/>
      <name val="Arial Bold"/>
    </font>
    <font>
      <b/>
      <sz val="14"/>
      <color theme="1"/>
      <name val="Arial"/>
      <family val="2"/>
    </font>
    <font>
      <b/>
      <sz val="9"/>
      <color indexed="8"/>
      <name val="Times New Roman"/>
      <family val="1"/>
    </font>
    <font>
      <b/>
      <sz val="10"/>
      <color indexed="8"/>
      <name val="Times New Roman"/>
      <family val="1"/>
    </font>
    <font>
      <b/>
      <sz val="10"/>
      <name val="Times New Roman"/>
      <family val="1"/>
    </font>
    <font>
      <sz val="10"/>
      <color theme="1"/>
      <name val="Arial"/>
      <family val="2"/>
    </font>
    <font>
      <sz val="11"/>
      <color theme="1"/>
      <name val="Times New Roman"/>
      <family val="1"/>
    </font>
    <font>
      <b/>
      <sz val="10"/>
      <color rgb="FFFF0000"/>
      <name val="Times New Roman"/>
      <family val="1"/>
    </font>
    <font>
      <b/>
      <sz val="10"/>
      <color theme="1"/>
      <name val="Calibri"/>
      <family val="2"/>
    </font>
    <font>
      <b/>
      <sz val="10"/>
      <color theme="0"/>
      <name val="Times New Roman"/>
      <family val="1"/>
    </font>
    <font>
      <b/>
      <sz val="12"/>
      <color rgb="FF5F497A"/>
      <name val="AL-Mohanad Bold"/>
      <charset val="178"/>
    </font>
    <font>
      <b/>
      <sz val="10"/>
      <color theme="7" tint="-0.249977111117893"/>
      <name val="Arial"/>
      <family val="2"/>
    </font>
    <font>
      <sz val="8"/>
      <color theme="1"/>
      <name val="Arial"/>
      <family val="2"/>
    </font>
    <font>
      <b/>
      <sz val="18"/>
      <color theme="1"/>
      <name val="Arial"/>
      <family val="2"/>
    </font>
    <font>
      <b/>
      <sz val="7"/>
      <color theme="1"/>
      <name val="Times New Roman"/>
      <family val="1"/>
    </font>
  </fonts>
  <fills count="9">
    <fill>
      <patternFill patternType="none"/>
    </fill>
    <fill>
      <patternFill patternType="gray125"/>
    </fill>
    <fill>
      <patternFill patternType="solid">
        <fgColor rgb="FFD8B4DE"/>
        <bgColor indexed="64"/>
      </patternFill>
    </fill>
    <fill>
      <patternFill patternType="solid">
        <fgColor rgb="FFE8D8F4"/>
        <bgColor indexed="64"/>
      </patternFill>
    </fill>
    <fill>
      <patternFill patternType="solid">
        <fgColor theme="0"/>
        <bgColor indexed="64"/>
      </patternFill>
    </fill>
    <fill>
      <patternFill patternType="solid">
        <fgColor rgb="FFFFFF00"/>
        <bgColor indexed="64"/>
      </patternFill>
    </fill>
    <fill>
      <patternFill patternType="solid">
        <fgColor rgb="FFD3B4EA"/>
        <bgColor indexed="64"/>
      </patternFill>
    </fill>
    <fill>
      <patternFill patternType="solid">
        <fgColor rgb="FFD6AAE8"/>
        <bgColor indexed="64"/>
      </patternFill>
    </fill>
    <fill>
      <patternFill patternType="solid">
        <fgColor rgb="FFDC85E3"/>
        <bgColor indexed="64"/>
      </patternFill>
    </fill>
  </fills>
  <borders count="88">
    <border>
      <left/>
      <right/>
      <top/>
      <bottom/>
      <diagonal/>
    </border>
    <border>
      <left/>
      <right/>
      <top style="double">
        <color auto="1"/>
      </top>
      <bottom/>
      <diagonal/>
    </border>
    <border>
      <left/>
      <right/>
      <top/>
      <bottom style="thin">
        <color auto="1"/>
      </bottom>
      <diagonal/>
    </border>
    <border>
      <left/>
      <right/>
      <top style="hair">
        <color auto="1"/>
      </top>
      <bottom style="thin">
        <color auto="1"/>
      </bottom>
      <diagonal/>
    </border>
    <border>
      <left/>
      <right/>
      <top style="thin">
        <color auto="1"/>
      </top>
      <bottom style="double">
        <color auto="1"/>
      </bottom>
      <diagonal/>
    </border>
    <border>
      <left/>
      <right/>
      <top style="hair">
        <color auto="1"/>
      </top>
      <bottom style="hair">
        <color auto="1"/>
      </bottom>
      <diagonal/>
    </border>
    <border>
      <left/>
      <right/>
      <top/>
      <bottom style="double">
        <color auto="1"/>
      </bottom>
      <diagonal/>
    </border>
    <border>
      <left/>
      <right/>
      <top style="double">
        <color auto="1"/>
      </top>
      <bottom style="hair">
        <color auto="1"/>
      </bottom>
      <diagonal/>
    </border>
    <border>
      <left/>
      <right/>
      <top style="double">
        <color auto="1"/>
      </top>
      <bottom style="thin">
        <color auto="1"/>
      </bottom>
      <diagonal/>
    </border>
    <border>
      <left/>
      <right/>
      <top style="hair">
        <color auto="1"/>
      </top>
      <bottom/>
      <diagonal/>
    </border>
    <border>
      <left/>
      <right/>
      <top style="thin">
        <color auto="1"/>
      </top>
      <bottom style="hair">
        <color auto="1"/>
      </bottom>
      <diagonal/>
    </border>
    <border>
      <left/>
      <right/>
      <top/>
      <bottom style="hair">
        <color auto="1"/>
      </bottom>
      <diagonal/>
    </border>
    <border>
      <left/>
      <right/>
      <top style="thin">
        <color auto="1"/>
      </top>
      <bottom/>
      <diagonal/>
    </border>
    <border>
      <left/>
      <right/>
      <top style="thin">
        <color auto="1"/>
      </top>
      <bottom style="thin">
        <color auto="1"/>
      </bottom>
      <diagonal/>
    </border>
    <border>
      <left/>
      <right/>
      <top style="hair">
        <color auto="1"/>
      </top>
      <bottom style="double">
        <color auto="1"/>
      </bottom>
      <diagonal/>
    </border>
    <border>
      <left/>
      <right/>
      <top style="double">
        <color auto="1"/>
      </top>
      <bottom style="double">
        <color auto="1"/>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bottom/>
      <diagonal/>
    </border>
    <border>
      <left/>
      <right style="medium">
        <color indexed="8"/>
      </right>
      <top style="medium">
        <color indexed="8"/>
      </top>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right style="medium">
        <color indexed="8"/>
      </right>
      <top/>
      <bottom style="medium">
        <color indexed="8"/>
      </bottom>
      <diagonal/>
    </border>
    <border>
      <left style="medium">
        <color indexed="8"/>
      </left>
      <right style="medium">
        <color indexed="8"/>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hair">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8"/>
      </bottom>
      <diagonal/>
    </border>
    <border>
      <left/>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8"/>
      </top>
      <bottom style="hair">
        <color indexed="8"/>
      </bottom>
      <diagonal/>
    </border>
    <border>
      <left/>
      <right/>
      <top style="hair">
        <color indexed="8"/>
      </top>
      <bottom/>
      <diagonal/>
    </border>
    <border>
      <left/>
      <right/>
      <top style="thin">
        <color indexed="64"/>
      </top>
      <bottom style="double">
        <color indexed="64"/>
      </bottom>
      <diagonal/>
    </border>
    <border>
      <left/>
      <right/>
      <top/>
      <bottom style="hair">
        <color indexed="8"/>
      </bottom>
      <diagonal/>
    </border>
    <border>
      <left style="medium">
        <color indexed="8"/>
      </left>
      <right style="medium">
        <color indexed="8"/>
      </right>
      <top style="thin">
        <color indexed="64"/>
      </top>
      <bottom style="double">
        <color indexed="64"/>
      </bottom>
      <diagonal/>
    </border>
    <border>
      <left style="medium">
        <color indexed="8"/>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medium">
        <color indexed="8"/>
      </right>
      <top style="thin">
        <color indexed="64"/>
      </top>
      <bottom style="double">
        <color indexed="64"/>
      </bottom>
      <diagonal/>
    </border>
    <border>
      <left style="medium">
        <color indexed="8"/>
      </left>
      <right style="medium">
        <color indexed="8"/>
      </right>
      <top style="medium">
        <color indexed="8"/>
      </top>
      <bottom style="thin">
        <color auto="1"/>
      </bottom>
      <diagonal/>
    </border>
    <border>
      <left style="medium">
        <color indexed="8"/>
      </left>
      <right style="thin">
        <color indexed="8"/>
      </right>
      <top style="medium">
        <color indexed="8"/>
      </top>
      <bottom style="thin">
        <color auto="1"/>
      </bottom>
      <diagonal/>
    </border>
    <border>
      <left/>
      <right/>
      <top style="medium">
        <color indexed="8"/>
      </top>
      <bottom style="thin">
        <color auto="1"/>
      </bottom>
      <diagonal/>
    </border>
    <border>
      <left/>
      <right style="thin">
        <color indexed="8"/>
      </right>
      <top style="medium">
        <color indexed="8"/>
      </top>
      <bottom style="thin">
        <color auto="1"/>
      </bottom>
      <diagonal/>
    </border>
    <border>
      <left style="thin">
        <color indexed="8"/>
      </left>
      <right style="medium">
        <color indexed="8"/>
      </right>
      <top style="medium">
        <color indexed="8"/>
      </top>
      <bottom style="thin">
        <color auto="1"/>
      </bottom>
      <diagonal/>
    </border>
    <border>
      <left/>
      <right/>
      <top style="thin">
        <color auto="1"/>
      </top>
      <bottom style="thin">
        <color auto="1"/>
      </bottom>
      <diagonal/>
    </border>
    <border>
      <left/>
      <right/>
      <top style="hair">
        <color auto="1"/>
      </top>
      <bottom style="hair">
        <color auto="1"/>
      </bottom>
      <diagonal/>
    </border>
    <border>
      <left style="medium">
        <color indexed="64"/>
      </left>
      <right/>
      <top style="double">
        <color auto="1"/>
      </top>
      <bottom style="hair">
        <color auto="1"/>
      </bottom>
      <diagonal/>
    </border>
    <border>
      <left style="medium">
        <color indexed="64"/>
      </left>
      <right/>
      <top style="hair">
        <color auto="1"/>
      </top>
      <bottom/>
      <diagonal/>
    </border>
    <border>
      <left/>
      <right/>
      <top style="hair">
        <color auto="1"/>
      </top>
      <bottom style="double">
        <color auto="1"/>
      </bottom>
      <diagonal/>
    </border>
    <border>
      <left/>
      <right/>
      <top style="hair">
        <color indexed="8"/>
      </top>
      <bottom style="thin">
        <color auto="1"/>
      </bottom>
      <diagonal/>
    </border>
  </borders>
  <cellStyleXfs count="11">
    <xf numFmtId="0" fontId="0" fillId="0" borderId="0"/>
    <xf numFmtId="0" fontId="18" fillId="0" borderId="0"/>
    <xf numFmtId="0" fontId="18" fillId="0" borderId="0"/>
    <xf numFmtId="0" fontId="18" fillId="0" borderId="0"/>
    <xf numFmtId="0" fontId="18" fillId="0" borderId="0"/>
    <xf numFmtId="0" fontId="16" fillId="0" borderId="0"/>
    <xf numFmtId="0" fontId="18" fillId="0" borderId="0"/>
    <xf numFmtId="0" fontId="18" fillId="0" borderId="0"/>
    <xf numFmtId="0" fontId="16" fillId="0" borderId="0"/>
    <xf numFmtId="0" fontId="16" fillId="0" borderId="0"/>
    <xf numFmtId="0" fontId="16" fillId="0" borderId="0"/>
  </cellStyleXfs>
  <cellXfs count="725">
    <xf numFmtId="0" fontId="0" fillId="0" borderId="0" xfId="0"/>
    <xf numFmtId="0" fontId="3" fillId="0" borderId="0" xfId="0" applyFont="1" applyAlignment="1">
      <alignment horizontal="center" vertical="center"/>
    </xf>
    <xf numFmtId="0" fontId="3" fillId="0" borderId="5" xfId="0" applyFont="1" applyBorder="1" applyAlignment="1">
      <alignment horizontal="right" vertical="center" wrapText="1"/>
    </xf>
    <xf numFmtId="0" fontId="3" fillId="3" borderId="3" xfId="0" applyFont="1" applyFill="1" applyBorder="1" applyAlignment="1">
      <alignment horizontal="center" vertical="center"/>
    </xf>
    <xf numFmtId="0" fontId="5" fillId="0" borderId="0"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5" fillId="3" borderId="4" xfId="0" applyFont="1" applyFill="1" applyBorder="1" applyAlignment="1">
      <alignment vertical="center"/>
    </xf>
    <xf numFmtId="0" fontId="2" fillId="4" borderId="0" xfId="0" applyFont="1" applyFill="1" applyBorder="1" applyAlignment="1">
      <alignment horizontal="center" vertical="center"/>
    </xf>
    <xf numFmtId="0" fontId="6" fillId="4" borderId="0" xfId="0" applyFont="1" applyFill="1" applyBorder="1" applyAlignment="1">
      <alignment vertical="center"/>
    </xf>
    <xf numFmtId="0" fontId="9" fillId="3" borderId="3" xfId="0" applyFont="1" applyFill="1" applyBorder="1" applyAlignment="1">
      <alignment horizontal="center" vertical="center" wrapText="1"/>
    </xf>
    <xf numFmtId="0" fontId="5" fillId="0" borderId="0" xfId="0" applyFont="1" applyAlignment="1">
      <alignment vertical="center"/>
    </xf>
    <xf numFmtId="0" fontId="3" fillId="3" borderId="3"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0" xfId="0" applyFont="1" applyFill="1" applyBorder="1" applyAlignment="1">
      <alignment vertical="center"/>
    </xf>
    <xf numFmtId="0" fontId="5" fillId="0" borderId="0" xfId="0" applyFont="1" applyAlignment="1">
      <alignment vertical="center"/>
    </xf>
    <xf numFmtId="0" fontId="3" fillId="0" borderId="14" xfId="0" applyFont="1" applyBorder="1" applyAlignment="1">
      <alignment horizontal="right" vertical="center" wrapText="1"/>
    </xf>
    <xf numFmtId="0" fontId="3" fillId="0" borderId="0" xfId="0" applyFont="1" applyBorder="1" applyAlignment="1">
      <alignment horizontal="right" vertical="center" wrapText="1"/>
    </xf>
    <xf numFmtId="0" fontId="5" fillId="0" borderId="0" xfId="0" applyFont="1" applyAlignment="1">
      <alignment vertical="center"/>
    </xf>
    <xf numFmtId="0" fontId="2" fillId="0" borderId="12" xfId="0" applyFont="1" applyBorder="1" applyAlignment="1">
      <alignment horizontal="center" vertical="center" readingOrder="2"/>
    </xf>
    <xf numFmtId="0" fontId="5" fillId="0" borderId="0" xfId="0" applyFont="1" applyAlignment="1">
      <alignment vertical="center"/>
    </xf>
    <xf numFmtId="0" fontId="3" fillId="0" borderId="5" xfId="0" applyFont="1" applyBorder="1" applyAlignment="1">
      <alignment horizontal="center" vertical="center"/>
    </xf>
    <xf numFmtId="0" fontId="5" fillId="0" borderId="0" xfId="0" applyFont="1" applyAlignment="1">
      <alignment vertical="center"/>
    </xf>
    <xf numFmtId="0" fontId="3" fillId="3" borderId="2" xfId="0" applyFont="1" applyFill="1" applyBorder="1" applyAlignment="1">
      <alignment horizontal="center" vertical="center"/>
    </xf>
    <xf numFmtId="0" fontId="3" fillId="0" borderId="0" xfId="0" applyFont="1" applyBorder="1" applyAlignment="1">
      <alignment horizontal="center" vertical="center"/>
    </xf>
    <xf numFmtId="0" fontId="5" fillId="0" borderId="0" xfId="0" applyFont="1" applyAlignment="1">
      <alignment vertical="center"/>
    </xf>
    <xf numFmtId="0" fontId="2" fillId="2" borderId="1" xfId="0" applyFont="1" applyFill="1" applyBorder="1" applyAlignment="1">
      <alignment horizontal="center" vertical="center"/>
    </xf>
    <xf numFmtId="0" fontId="3" fillId="0" borderId="0" xfId="0" applyFont="1" applyBorder="1" applyAlignment="1">
      <alignment horizontal="center" vertical="center"/>
    </xf>
    <xf numFmtId="0" fontId="5" fillId="0" borderId="0" xfId="0" applyFont="1" applyAlignment="1">
      <alignment vertical="center"/>
    </xf>
    <xf numFmtId="0" fontId="5" fillId="2" borderId="0" xfId="0" applyFont="1" applyFill="1" applyAlignment="1">
      <alignment vertical="center"/>
    </xf>
    <xf numFmtId="0" fontId="5" fillId="3" borderId="13" xfId="0" applyFont="1" applyFill="1" applyBorder="1" applyAlignment="1">
      <alignment vertical="center"/>
    </xf>
    <xf numFmtId="0" fontId="3" fillId="0" borderId="0" xfId="0" applyFont="1" applyBorder="1" applyAlignment="1">
      <alignment horizontal="center" vertical="center"/>
    </xf>
    <xf numFmtId="0" fontId="5" fillId="0" borderId="0" xfId="0" applyFont="1" applyAlignment="1">
      <alignment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0" fontId="5" fillId="0" borderId="0" xfId="0" applyFont="1" applyAlignment="1">
      <alignment vertical="center"/>
    </xf>
    <xf numFmtId="0" fontId="3" fillId="3" borderId="0" xfId="0" applyFont="1" applyFill="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horizontal="center" vertical="center"/>
    </xf>
    <xf numFmtId="0" fontId="2" fillId="2" borderId="8" xfId="0" applyFont="1" applyFill="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vertical="center"/>
    </xf>
    <xf numFmtId="0" fontId="2" fillId="0" borderId="0" xfId="0" applyFont="1" applyBorder="1" applyAlignment="1">
      <alignment horizontal="center" vertical="center" readingOrder="2"/>
    </xf>
    <xf numFmtId="0" fontId="5" fillId="0" borderId="0" xfId="0" applyFont="1" applyAlignment="1">
      <alignment vertical="center"/>
    </xf>
    <xf numFmtId="0" fontId="5" fillId="0" borderId="0" xfId="0" applyFont="1" applyAlignment="1">
      <alignment vertical="center"/>
    </xf>
    <xf numFmtId="0" fontId="3" fillId="0" borderId="0" xfId="0" applyFont="1" applyBorder="1" applyAlignment="1">
      <alignment horizontal="center" vertical="center"/>
    </xf>
    <xf numFmtId="0" fontId="5" fillId="0" borderId="0" xfId="0" applyFont="1" applyAlignment="1">
      <alignment vertical="center"/>
    </xf>
    <xf numFmtId="0" fontId="3" fillId="0" borderId="9" xfId="0" applyFont="1" applyBorder="1" applyAlignment="1">
      <alignment horizontal="right" vertical="center" wrapText="1"/>
    </xf>
    <xf numFmtId="0" fontId="3" fillId="0" borderId="9" xfId="0" applyFont="1" applyBorder="1" applyAlignment="1">
      <alignment horizontal="center" vertical="center"/>
    </xf>
    <xf numFmtId="0" fontId="5" fillId="0" borderId="0" xfId="0" applyFont="1" applyAlignment="1">
      <alignment vertical="center"/>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5" fillId="0" borderId="0" xfId="0" applyFont="1" applyAlignment="1">
      <alignment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Alignment="1">
      <alignment vertical="center"/>
    </xf>
    <xf numFmtId="0" fontId="2" fillId="0" borderId="11" xfId="0" applyFont="1" applyBorder="1" applyAlignment="1">
      <alignment horizontal="right" vertical="center" readingOrder="2"/>
    </xf>
    <xf numFmtId="0" fontId="2" fillId="0" borderId="14" xfId="0" applyFont="1" applyBorder="1" applyAlignment="1">
      <alignment horizontal="right" vertical="center" readingOrder="2"/>
    </xf>
    <xf numFmtId="0" fontId="2" fillId="0" borderId="0" xfId="0" applyFont="1" applyAlignment="1">
      <alignment horizontal="right" vertical="center"/>
    </xf>
    <xf numFmtId="0" fontId="2" fillId="0" borderId="5" xfId="0" applyFont="1" applyBorder="1" applyAlignment="1">
      <alignment horizontal="right" vertical="center"/>
    </xf>
    <xf numFmtId="0" fontId="2" fillId="0" borderId="9" xfId="0" applyFont="1" applyBorder="1" applyAlignment="1">
      <alignment horizontal="right" vertical="center"/>
    </xf>
    <xf numFmtId="0" fontId="2" fillId="0" borderId="11" xfId="0" applyFont="1" applyBorder="1" applyAlignment="1">
      <alignment horizontal="right" vertical="center" wrapText="1" readingOrder="2"/>
    </xf>
    <xf numFmtId="0" fontId="2" fillId="3" borderId="13" xfId="0" applyFont="1" applyFill="1" applyBorder="1" applyAlignment="1">
      <alignment horizontal="right" vertical="center" readingOrder="2"/>
    </xf>
    <xf numFmtId="0" fontId="3" fillId="0" borderId="11" xfId="0" applyFont="1" applyBorder="1" applyAlignment="1">
      <alignment horizontal="right" vertical="center" wrapText="1" readingOrder="2"/>
    </xf>
    <xf numFmtId="0" fontId="3" fillId="0" borderId="5" xfId="0" applyFont="1" applyBorder="1" applyAlignment="1">
      <alignment horizontal="right" vertical="center" readingOrder="2"/>
    </xf>
    <xf numFmtId="0" fontId="3" fillId="0" borderId="0" xfId="0" applyFont="1" applyBorder="1" applyAlignment="1">
      <alignment horizontal="right" vertical="center" wrapText="1" readingOrder="2"/>
    </xf>
    <xf numFmtId="0" fontId="2" fillId="3" borderId="4" xfId="0" applyFont="1" applyFill="1" applyBorder="1" applyAlignment="1">
      <alignment horizontal="right" vertical="center" readingOrder="2"/>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readingOrder="2"/>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6" fillId="2" borderId="6" xfId="0" applyFont="1" applyFill="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3" fillId="0" borderId="0" xfId="0" applyFont="1" applyBorder="1" applyAlignment="1">
      <alignment horizontal="right" vertical="center" readingOrder="2"/>
    </xf>
    <xf numFmtId="0" fontId="3" fillId="0" borderId="9" xfId="0" applyFont="1" applyBorder="1" applyAlignment="1">
      <alignment horizontal="right" vertical="center" readingOrder="2"/>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9" xfId="0" applyFont="1" applyBorder="1" applyAlignment="1">
      <alignment horizontal="right" vertical="center"/>
    </xf>
    <xf numFmtId="0" fontId="2" fillId="0" borderId="3" xfId="0" applyFont="1" applyBorder="1" applyAlignment="1">
      <alignment horizontal="right" vertical="center"/>
    </xf>
    <xf numFmtId="0" fontId="2" fillId="0" borderId="9" xfId="0" applyFont="1" applyBorder="1" applyAlignment="1">
      <alignment horizontal="right" vertical="center" readingOrder="2"/>
    </xf>
    <xf numFmtId="0" fontId="3" fillId="0" borderId="10" xfId="0" applyFont="1" applyBorder="1" applyAlignment="1">
      <alignment horizontal="right" vertical="center" wrapText="1"/>
    </xf>
    <xf numFmtId="0" fontId="3" fillId="0" borderId="3" xfId="0" applyFont="1" applyBorder="1" applyAlignment="1">
      <alignment horizontal="right" vertical="center" wrapText="1"/>
    </xf>
    <xf numFmtId="0" fontId="3" fillId="0" borderId="11" xfId="0" applyFont="1" applyBorder="1" applyAlignment="1">
      <alignment horizontal="right" vertical="center" wrapText="1"/>
    </xf>
    <xf numFmtId="0" fontId="3" fillId="0" borderId="3" xfId="0" applyFont="1" applyBorder="1" applyAlignment="1">
      <alignment horizontal="right" vertical="center" wrapText="1" readingOrder="2"/>
    </xf>
    <xf numFmtId="0" fontId="3" fillId="0" borderId="12" xfId="0" applyFont="1" applyBorder="1" applyAlignment="1">
      <alignment horizontal="right" vertical="center" wrapText="1" readingOrder="2"/>
    </xf>
    <xf numFmtId="0" fontId="3" fillId="0" borderId="12" xfId="0" applyFont="1" applyBorder="1" applyAlignment="1">
      <alignment horizontal="right" vertical="center" wrapText="1"/>
    </xf>
    <xf numFmtId="0" fontId="3" fillId="0" borderId="2" xfId="0" applyFont="1" applyBorder="1" applyAlignment="1">
      <alignment horizontal="right" vertical="center" wrapText="1"/>
    </xf>
    <xf numFmtId="164" fontId="5" fillId="0" borderId="0" xfId="0" applyNumberFormat="1" applyFont="1" applyBorder="1" applyAlignment="1">
      <alignment vertical="center"/>
    </xf>
    <xf numFmtId="164" fontId="5" fillId="0" borderId="0" xfId="0" applyNumberFormat="1" applyFont="1" applyAlignment="1">
      <alignment vertical="center"/>
    </xf>
    <xf numFmtId="0" fontId="2" fillId="0" borderId="0" xfId="0" applyFont="1" applyBorder="1" applyAlignment="1">
      <alignment horizontal="center" vertical="center" readingOrder="1"/>
    </xf>
    <xf numFmtId="0" fontId="2" fillId="0" borderId="9" xfId="0" applyFont="1" applyBorder="1" applyAlignment="1">
      <alignment horizontal="center" vertical="center" readingOrder="1"/>
    </xf>
    <xf numFmtId="0" fontId="5" fillId="0" borderId="0" xfId="0" applyFont="1" applyAlignment="1">
      <alignment horizontal="center" vertical="center"/>
    </xf>
    <xf numFmtId="164" fontId="5" fillId="0" borderId="0" xfId="0" applyNumberFormat="1" applyFont="1" applyAlignment="1">
      <alignment horizontal="center" vertical="center"/>
    </xf>
    <xf numFmtId="0" fontId="19" fillId="0" borderId="20" xfId="1" applyFont="1" applyBorder="1" applyAlignment="1">
      <alignment horizontal="left" vertical="top" wrapText="1"/>
    </xf>
    <xf numFmtId="0" fontId="19" fillId="0" borderId="21" xfId="1" applyFont="1" applyBorder="1" applyAlignment="1">
      <alignment horizontal="left" vertical="top" wrapText="1"/>
    </xf>
    <xf numFmtId="0" fontId="18" fillId="0" borderId="0" xfId="2"/>
    <xf numFmtId="0" fontId="18" fillId="0" borderId="0" xfId="3"/>
    <xf numFmtId="0" fontId="19" fillId="0" borderId="22" xfId="3" applyFont="1" applyBorder="1" applyAlignment="1">
      <alignment horizontal="center" wrapText="1"/>
    </xf>
    <xf numFmtId="0" fontId="19" fillId="0" borderId="23" xfId="3" applyFont="1" applyBorder="1" applyAlignment="1">
      <alignment horizontal="center" wrapText="1"/>
    </xf>
    <xf numFmtId="0" fontId="19" fillId="0" borderId="33" xfId="3" applyFont="1" applyBorder="1" applyAlignment="1">
      <alignment horizontal="center" wrapText="1"/>
    </xf>
    <xf numFmtId="0" fontId="19" fillId="0" borderId="24" xfId="3" applyFont="1" applyBorder="1" applyAlignment="1">
      <alignment horizontal="right" vertical="top" wrapText="1"/>
    </xf>
    <xf numFmtId="165" fontId="19" fillId="0" borderId="25" xfId="3" applyNumberFormat="1" applyFont="1" applyBorder="1" applyAlignment="1">
      <alignment horizontal="right" vertical="top"/>
    </xf>
    <xf numFmtId="0" fontId="19" fillId="0" borderId="25" xfId="3" applyFont="1" applyBorder="1" applyAlignment="1">
      <alignment horizontal="right" vertical="top" wrapText="1"/>
    </xf>
    <xf numFmtId="165" fontId="19" fillId="0" borderId="26" xfId="3" applyNumberFormat="1" applyFont="1" applyBorder="1" applyAlignment="1">
      <alignment horizontal="right" vertical="top"/>
    </xf>
    <xf numFmtId="0" fontId="19" fillId="0" borderId="19" xfId="3" applyFont="1" applyBorder="1" applyAlignment="1">
      <alignment horizontal="right" vertical="top" wrapText="1"/>
    </xf>
    <xf numFmtId="165" fontId="19" fillId="0" borderId="27" xfId="3" applyNumberFormat="1" applyFont="1" applyBorder="1" applyAlignment="1">
      <alignment horizontal="right" vertical="top"/>
    </xf>
    <xf numFmtId="165" fontId="19" fillId="0" borderId="28" xfId="3" applyNumberFormat="1" applyFont="1" applyBorder="1" applyAlignment="1">
      <alignment horizontal="right" vertical="top"/>
    </xf>
    <xf numFmtId="0" fontId="19" fillId="0" borderId="27" xfId="3" applyFont="1" applyBorder="1" applyAlignment="1">
      <alignment horizontal="right" vertical="top" wrapText="1"/>
    </xf>
    <xf numFmtId="0" fontId="19" fillId="0" borderId="28" xfId="3" applyFont="1" applyBorder="1" applyAlignment="1">
      <alignment horizontal="right" vertical="top" wrapText="1"/>
    </xf>
    <xf numFmtId="0" fontId="19" fillId="0" borderId="16" xfId="3" applyFont="1" applyBorder="1" applyAlignment="1">
      <alignment horizontal="right" vertical="top" wrapText="1"/>
    </xf>
    <xf numFmtId="165" fontId="19" fillId="0" borderId="17" xfId="3" applyNumberFormat="1" applyFont="1" applyBorder="1" applyAlignment="1">
      <alignment horizontal="right" vertical="top"/>
    </xf>
    <xf numFmtId="165" fontId="19" fillId="0" borderId="18" xfId="3" applyNumberFormat="1" applyFont="1" applyBorder="1" applyAlignment="1">
      <alignment horizontal="right" vertical="top"/>
    </xf>
    <xf numFmtId="0" fontId="18" fillId="0" borderId="21" xfId="3" applyFont="1" applyBorder="1" applyAlignment="1">
      <alignment vertical="center"/>
    </xf>
    <xf numFmtId="0" fontId="19" fillId="0" borderId="20" xfId="3" applyFont="1" applyBorder="1" applyAlignment="1">
      <alignment horizontal="right" vertical="top" wrapText="1"/>
    </xf>
    <xf numFmtId="0" fontId="19" fillId="0" borderId="21" xfId="3" applyFont="1" applyBorder="1" applyAlignment="1">
      <alignment horizontal="right" vertical="top" wrapText="1"/>
    </xf>
    <xf numFmtId="0" fontId="19" fillId="0" borderId="29" xfId="3" applyFont="1" applyBorder="1" applyAlignment="1">
      <alignment horizontal="right" vertical="top" wrapText="1"/>
    </xf>
    <xf numFmtId="0" fontId="18" fillId="0" borderId="0" xfId="4"/>
    <xf numFmtId="0" fontId="18" fillId="0" borderId="0" xfId="6"/>
    <xf numFmtId="0" fontId="3" fillId="0" borderId="38"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19" fillId="0" borderId="39" xfId="7" applyFont="1" applyBorder="1" applyAlignment="1">
      <alignment horizontal="center" wrapText="1"/>
    </xf>
    <xf numFmtId="0" fontId="19" fillId="0" borderId="40" xfId="7" applyFont="1" applyBorder="1" applyAlignment="1">
      <alignment horizontal="center" wrapText="1"/>
    </xf>
    <xf numFmtId="0" fontId="18" fillId="0" borderId="0" xfId="7"/>
    <xf numFmtId="0" fontId="19" fillId="0" borderId="20" xfId="7" applyFont="1" applyBorder="1" applyAlignment="1">
      <alignment horizontal="left" vertical="top" wrapText="1"/>
    </xf>
    <xf numFmtId="165" fontId="19" fillId="0" borderId="24" xfId="7" applyNumberFormat="1" applyFont="1" applyBorder="1" applyAlignment="1">
      <alignment horizontal="right" vertical="top"/>
    </xf>
    <xf numFmtId="165" fontId="19" fillId="0" borderId="26" xfId="7" applyNumberFormat="1" applyFont="1" applyBorder="1" applyAlignment="1">
      <alignment horizontal="right" vertical="top"/>
    </xf>
    <xf numFmtId="0" fontId="19" fillId="0" borderId="21" xfId="7" applyFont="1" applyBorder="1" applyAlignment="1">
      <alignment horizontal="left" vertical="top" wrapText="1"/>
    </xf>
    <xf numFmtId="165" fontId="19" fillId="0" borderId="19" xfId="7" applyNumberFormat="1" applyFont="1" applyBorder="1" applyAlignment="1">
      <alignment horizontal="right" vertical="top"/>
    </xf>
    <xf numFmtId="165" fontId="19" fillId="0" borderId="28" xfId="7" applyNumberFormat="1" applyFont="1" applyBorder="1" applyAlignment="1">
      <alignment horizontal="right" vertical="top"/>
    </xf>
    <xf numFmtId="0" fontId="19" fillId="0" borderId="29" xfId="7" applyFont="1" applyBorder="1" applyAlignment="1">
      <alignment horizontal="left" vertical="top" wrapText="1"/>
    </xf>
    <xf numFmtId="165" fontId="19" fillId="0" borderId="16" xfId="7" applyNumberFormat="1" applyFont="1" applyBorder="1" applyAlignment="1">
      <alignment horizontal="right" vertical="top"/>
    </xf>
    <xf numFmtId="165" fontId="19" fillId="0" borderId="18" xfId="7" applyNumberFormat="1" applyFont="1" applyBorder="1" applyAlignment="1">
      <alignment horizontal="right" vertical="top"/>
    </xf>
    <xf numFmtId="0" fontId="19" fillId="0" borderId="20" xfId="7" applyFont="1" applyBorder="1" applyAlignment="1">
      <alignment horizontal="center" vertical="top" wrapText="1"/>
    </xf>
    <xf numFmtId="0" fontId="19" fillId="0" borderId="21" xfId="7" applyFont="1" applyBorder="1" applyAlignment="1">
      <alignment horizontal="center" vertical="top" wrapText="1"/>
    </xf>
    <xf numFmtId="0" fontId="19" fillId="0" borderId="29" xfId="7" applyFont="1" applyBorder="1" applyAlignment="1">
      <alignment horizontal="center" vertical="top" wrapText="1"/>
    </xf>
    <xf numFmtId="0" fontId="18" fillId="0" borderId="20" xfId="7" applyFont="1" applyBorder="1" applyAlignment="1">
      <alignment vertical="center"/>
    </xf>
    <xf numFmtId="0" fontId="19" fillId="0" borderId="42" xfId="7" applyFont="1" applyBorder="1" applyAlignment="1">
      <alignment horizontal="center" wrapText="1"/>
    </xf>
    <xf numFmtId="0" fontId="19" fillId="0" borderId="43" xfId="7" applyFont="1" applyBorder="1" applyAlignment="1">
      <alignment horizontal="center" wrapText="1"/>
    </xf>
    <xf numFmtId="166" fontId="19" fillId="0" borderId="25" xfId="7" applyNumberFormat="1" applyFont="1" applyBorder="1" applyAlignment="1">
      <alignment horizontal="right" vertical="top"/>
    </xf>
    <xf numFmtId="166" fontId="19" fillId="0" borderId="27" xfId="7" applyNumberFormat="1" applyFont="1" applyBorder="1" applyAlignment="1">
      <alignment horizontal="right" vertical="top"/>
    </xf>
    <xf numFmtId="166" fontId="19" fillId="0" borderId="17" xfId="7" applyNumberFormat="1" applyFont="1" applyBorder="1" applyAlignment="1">
      <alignment horizontal="right" vertical="top"/>
    </xf>
    <xf numFmtId="0" fontId="18" fillId="0" borderId="41" xfId="7" applyFont="1" applyBorder="1" applyAlignment="1">
      <alignment vertical="center"/>
    </xf>
    <xf numFmtId="0" fontId="19" fillId="0" borderId="30" xfId="7" applyFont="1" applyBorder="1" applyAlignment="1">
      <alignment horizontal="center" wrapText="1"/>
    </xf>
    <xf numFmtId="165" fontId="19" fillId="0" borderId="44" xfId="7" applyNumberFormat="1" applyFont="1" applyBorder="1" applyAlignment="1">
      <alignment horizontal="right" vertical="top"/>
    </xf>
    <xf numFmtId="165" fontId="19" fillId="0" borderId="45" xfId="7" applyNumberFormat="1" applyFont="1" applyBorder="1" applyAlignment="1">
      <alignment horizontal="right" vertical="top"/>
    </xf>
    <xf numFmtId="165" fontId="19" fillId="0" borderId="46" xfId="7" applyNumberFormat="1" applyFont="1" applyBorder="1" applyAlignment="1">
      <alignment horizontal="right" vertical="top"/>
    </xf>
    <xf numFmtId="164" fontId="14" fillId="0" borderId="0" xfId="0" applyNumberFormat="1" applyFont="1" applyAlignment="1">
      <alignment horizontal="center" vertical="center"/>
    </xf>
    <xf numFmtId="164" fontId="14" fillId="0" borderId="5" xfId="0" applyNumberFormat="1" applyFont="1" applyBorder="1" applyAlignment="1">
      <alignment horizontal="center" vertical="center"/>
    </xf>
    <xf numFmtId="0" fontId="14" fillId="0" borderId="9" xfId="0" applyFont="1" applyBorder="1" applyAlignment="1">
      <alignment horizontal="center" vertical="center"/>
    </xf>
    <xf numFmtId="164" fontId="14" fillId="0" borderId="9" xfId="0" applyNumberFormat="1" applyFont="1" applyBorder="1" applyAlignment="1">
      <alignment horizontal="center" vertical="center"/>
    </xf>
    <xf numFmtId="0" fontId="14" fillId="3" borderId="36" xfId="0" applyFont="1" applyFill="1" applyBorder="1" applyAlignment="1">
      <alignment horizontal="center" vertical="center"/>
    </xf>
    <xf numFmtId="0" fontId="14" fillId="0" borderId="11" xfId="0" applyFont="1" applyBorder="1" applyAlignment="1">
      <alignment horizontal="center" vertical="center"/>
    </xf>
    <xf numFmtId="164" fontId="14" fillId="0" borderId="11" xfId="0" applyNumberFormat="1" applyFont="1" applyBorder="1" applyAlignment="1">
      <alignment horizontal="center" vertical="center"/>
    </xf>
    <xf numFmtId="0" fontId="14" fillId="3" borderId="37" xfId="0" applyFont="1" applyFill="1" applyBorder="1" applyAlignment="1">
      <alignment horizontal="center" vertical="center"/>
    </xf>
    <xf numFmtId="0" fontId="14" fillId="0" borderId="38" xfId="0" applyFont="1" applyBorder="1" applyAlignment="1">
      <alignment horizontal="center" vertical="center"/>
    </xf>
    <xf numFmtId="164" fontId="14" fillId="0" borderId="38" xfId="0" applyNumberFormat="1" applyFont="1" applyBorder="1" applyAlignment="1">
      <alignment horizontal="center" vertical="center"/>
    </xf>
    <xf numFmtId="0" fontId="14" fillId="0" borderId="3" xfId="0" applyFont="1" applyBorder="1" applyAlignment="1">
      <alignment horizontal="center" vertical="center"/>
    </xf>
    <xf numFmtId="164" fontId="14" fillId="0" borderId="3" xfId="0" applyNumberFormat="1" applyFont="1" applyBorder="1" applyAlignment="1">
      <alignment horizontal="center" vertical="center"/>
    </xf>
    <xf numFmtId="164" fontId="14" fillId="3" borderId="36" xfId="0" applyNumberFormat="1" applyFont="1" applyFill="1" applyBorder="1" applyAlignment="1">
      <alignment horizontal="center" vertical="center"/>
    </xf>
    <xf numFmtId="164" fontId="14" fillId="3" borderId="37" xfId="0" applyNumberFormat="1" applyFont="1" applyFill="1" applyBorder="1" applyAlignment="1">
      <alignment horizontal="center" vertical="center"/>
    </xf>
    <xf numFmtId="164" fontId="14" fillId="0" borderId="14" xfId="0" applyNumberFormat="1" applyFont="1" applyBorder="1" applyAlignment="1">
      <alignment horizontal="center" vertical="center"/>
    </xf>
    <xf numFmtId="0" fontId="14" fillId="3" borderId="4" xfId="0" applyFont="1" applyFill="1" applyBorder="1" applyAlignment="1">
      <alignment horizontal="center" vertical="center"/>
    </xf>
    <xf numFmtId="164" fontId="14" fillId="3" borderId="4" xfId="0" applyNumberFormat="1" applyFont="1" applyFill="1" applyBorder="1" applyAlignment="1">
      <alignment horizontal="center" vertical="center"/>
    </xf>
    <xf numFmtId="165" fontId="22" fillId="0" borderId="35" xfId="5" applyNumberFormat="1" applyFont="1" applyBorder="1" applyAlignment="1">
      <alignment horizontal="center" vertical="center"/>
    </xf>
    <xf numFmtId="166" fontId="22" fillId="0" borderId="35" xfId="5" applyNumberFormat="1" applyFont="1" applyBorder="1" applyAlignment="1">
      <alignment horizontal="center" vertical="center"/>
    </xf>
    <xf numFmtId="165" fontId="23" fillId="0" borderId="35" xfId="5" applyNumberFormat="1" applyFont="1" applyBorder="1" applyAlignment="1">
      <alignment horizontal="center" vertical="center"/>
    </xf>
    <xf numFmtId="165" fontId="23" fillId="0" borderId="0" xfId="5" applyNumberFormat="1" applyFont="1" applyBorder="1" applyAlignment="1">
      <alignment horizontal="center" vertical="center"/>
    </xf>
    <xf numFmtId="165" fontId="23" fillId="0" borderId="51" xfId="5" applyNumberFormat="1" applyFont="1" applyBorder="1" applyAlignment="1">
      <alignment horizontal="center" vertical="center"/>
    </xf>
    <xf numFmtId="165" fontId="23" fillId="0" borderId="5" xfId="5" applyNumberFormat="1" applyFont="1" applyBorder="1" applyAlignment="1">
      <alignment horizontal="center" vertical="center"/>
    </xf>
    <xf numFmtId="165" fontId="14" fillId="0" borderId="5" xfId="5" applyNumberFormat="1" applyFont="1" applyBorder="1" applyAlignment="1">
      <alignment horizontal="center" vertical="center"/>
    </xf>
    <xf numFmtId="165" fontId="22" fillId="0" borderId="5" xfId="5" applyNumberFormat="1" applyFont="1" applyBorder="1" applyAlignment="1">
      <alignment horizontal="center" vertical="center"/>
    </xf>
    <xf numFmtId="0" fontId="14" fillId="3" borderId="13" xfId="0" applyFont="1" applyFill="1" applyBorder="1" applyAlignment="1">
      <alignment horizontal="center" vertical="center"/>
    </xf>
    <xf numFmtId="0" fontId="14" fillId="4" borderId="5" xfId="0" applyFont="1" applyFill="1" applyBorder="1" applyAlignment="1">
      <alignment horizontal="center" vertical="center"/>
    </xf>
    <xf numFmtId="164" fontId="14" fillId="4" borderId="5" xfId="0" applyNumberFormat="1" applyFont="1" applyFill="1" applyBorder="1" applyAlignment="1">
      <alignment horizontal="center" vertical="center"/>
    </xf>
    <xf numFmtId="164" fontId="14" fillId="3" borderId="13" xfId="0" applyNumberFormat="1"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right" vertical="center" readingOrder="2"/>
    </xf>
    <xf numFmtId="0" fontId="1" fillId="0" borderId="0" xfId="0" applyFont="1" applyBorder="1" applyAlignment="1">
      <alignment horizontal="center" vertical="center"/>
    </xf>
    <xf numFmtId="0" fontId="14" fillId="2" borderId="4" xfId="0" applyFont="1" applyFill="1" applyBorder="1" applyAlignment="1">
      <alignment horizontal="center" vertical="center"/>
    </xf>
    <xf numFmtId="164" fontId="14" fillId="3" borderId="12" xfId="0" applyNumberFormat="1" applyFont="1" applyFill="1" applyBorder="1" applyAlignment="1">
      <alignment horizontal="center" vertical="center"/>
    </xf>
    <xf numFmtId="164" fontId="14" fillId="2" borderId="4" xfId="0" applyNumberFormat="1" applyFont="1" applyFill="1" applyBorder="1" applyAlignment="1">
      <alignment horizontal="center" vertical="center"/>
    </xf>
    <xf numFmtId="0" fontId="2" fillId="2" borderId="0" xfId="0" applyFont="1" applyFill="1" applyBorder="1" applyAlignment="1">
      <alignment horizontal="center" vertical="center"/>
    </xf>
    <xf numFmtId="164" fontId="14" fillId="3" borderId="0" xfId="0" applyNumberFormat="1" applyFont="1" applyFill="1" applyBorder="1" applyAlignment="1">
      <alignment horizontal="center" vertical="center"/>
    </xf>
    <xf numFmtId="164" fontId="14" fillId="0" borderId="0" xfId="0" applyNumberFormat="1" applyFont="1" applyBorder="1" applyAlignment="1">
      <alignment horizontal="center" vertical="center"/>
    </xf>
    <xf numFmtId="164" fontId="14" fillId="2" borderId="0"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165" fontId="14" fillId="0" borderId="0" xfId="0" applyNumberFormat="1" applyFont="1" applyBorder="1" applyAlignment="1">
      <alignment horizontal="center" vertical="center"/>
    </xf>
    <xf numFmtId="165" fontId="14" fillId="0" borderId="5"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2" fillId="0" borderId="0" xfId="0" applyFont="1" applyBorder="1" applyAlignment="1">
      <alignment horizontal="center" vertical="center"/>
    </xf>
    <xf numFmtId="0" fontId="14" fillId="3" borderId="13" xfId="0" applyFont="1" applyFill="1" applyBorder="1" applyAlignment="1">
      <alignment horizontal="center" vertical="center"/>
    </xf>
    <xf numFmtId="0" fontId="14" fillId="0" borderId="11" xfId="0" applyFont="1" applyBorder="1" applyAlignment="1">
      <alignment horizontal="center" vertical="center"/>
    </xf>
    <xf numFmtId="0" fontId="5" fillId="0" borderId="0" xfId="0" applyFont="1" applyAlignment="1">
      <alignment horizontal="left" vertical="center"/>
    </xf>
    <xf numFmtId="0" fontId="14" fillId="0" borderId="6" xfId="0" applyFont="1" applyBorder="1" applyAlignment="1">
      <alignment horizontal="center" vertical="center"/>
    </xf>
    <xf numFmtId="164" fontId="14" fillId="0" borderId="6" xfId="0" applyNumberFormat="1" applyFont="1" applyBorder="1" applyAlignment="1">
      <alignment horizontal="center" vertical="center"/>
    </xf>
    <xf numFmtId="0" fontId="14" fillId="0" borderId="12" xfId="0" applyFont="1" applyBorder="1" applyAlignment="1">
      <alignment horizontal="center" vertical="center" readingOrder="1"/>
    </xf>
    <xf numFmtId="164" fontId="14" fillId="0" borderId="12" xfId="0" applyNumberFormat="1" applyFont="1" applyBorder="1" applyAlignment="1">
      <alignment horizontal="center" vertical="center" readingOrder="1"/>
    </xf>
    <xf numFmtId="0" fontId="14" fillId="0" borderId="9" xfId="0" applyFont="1" applyBorder="1" applyAlignment="1">
      <alignment horizontal="center" vertical="center" readingOrder="1"/>
    </xf>
    <xf numFmtId="164" fontId="14" fillId="0" borderId="9" xfId="0" applyNumberFormat="1" applyFont="1" applyBorder="1" applyAlignment="1">
      <alignment horizontal="center" vertical="center" readingOrder="1"/>
    </xf>
    <xf numFmtId="0" fontId="14" fillId="0" borderId="5" xfId="0" applyFont="1" applyBorder="1" applyAlignment="1">
      <alignment horizontal="center" vertical="center" readingOrder="1"/>
    </xf>
    <xf numFmtId="0" fontId="14" fillId="0" borderId="3" xfId="0" applyFont="1" applyBorder="1" applyAlignment="1">
      <alignment horizontal="center" vertical="center" readingOrder="1"/>
    </xf>
    <xf numFmtId="164" fontId="14" fillId="0" borderId="3" xfId="0" applyNumberFormat="1" applyFont="1" applyBorder="1" applyAlignment="1">
      <alignment horizontal="center" vertical="center" readingOrder="1"/>
    </xf>
    <xf numFmtId="0" fontId="14" fillId="0" borderId="0" xfId="0" applyFont="1" applyBorder="1" applyAlignment="1">
      <alignment horizontal="center" vertical="center" readingOrder="1"/>
    </xf>
    <xf numFmtId="0" fontId="14" fillId="0" borderId="0" xfId="0" applyFont="1" applyBorder="1" applyAlignment="1">
      <alignment horizontal="center" vertical="center" readingOrder="2"/>
    </xf>
    <xf numFmtId="164" fontId="14" fillId="0" borderId="0" xfId="0" applyNumberFormat="1" applyFont="1" applyBorder="1" applyAlignment="1">
      <alignment horizontal="center" vertical="center" readingOrder="1"/>
    </xf>
    <xf numFmtId="0" fontId="14" fillId="0" borderId="14" xfId="0" applyFont="1" applyBorder="1" applyAlignment="1">
      <alignment horizontal="center" vertical="center" readingOrder="1"/>
    </xf>
    <xf numFmtId="164" fontId="14" fillId="0" borderId="14" xfId="0" applyNumberFormat="1" applyFont="1" applyBorder="1" applyAlignment="1">
      <alignment horizontal="center" vertical="center" readingOrder="1"/>
    </xf>
    <xf numFmtId="0" fontId="1" fillId="0" borderId="0" xfId="0" applyFont="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5" xfId="0" applyFont="1" applyBorder="1" applyAlignment="1">
      <alignment horizontal="right" vertical="center" readingOrder="2"/>
    </xf>
    <xf numFmtId="0" fontId="3" fillId="4" borderId="0" xfId="0" applyFont="1" applyFill="1" applyBorder="1" applyAlignment="1">
      <alignment horizontal="center" vertical="center"/>
    </xf>
    <xf numFmtId="0" fontId="14" fillId="4" borderId="6" xfId="0" applyFont="1" applyFill="1" applyBorder="1" applyAlignment="1">
      <alignment horizontal="center" vertical="center" readingOrder="2"/>
    </xf>
    <xf numFmtId="1" fontId="14" fillId="3" borderId="12" xfId="0" applyNumberFormat="1" applyFont="1" applyFill="1" applyBorder="1" applyAlignment="1">
      <alignment horizontal="center" vertical="center"/>
    </xf>
    <xf numFmtId="0" fontId="2" fillId="3" borderId="0" xfId="0" applyFont="1" applyFill="1" applyBorder="1" applyAlignment="1">
      <alignment horizontal="center"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3" fillId="3" borderId="4" xfId="0" applyFont="1" applyFill="1" applyBorder="1" applyAlignment="1">
      <alignment vertical="center" readingOrder="2"/>
    </xf>
    <xf numFmtId="167" fontId="14" fillId="0" borderId="0" xfId="0" applyNumberFormat="1" applyFont="1" applyBorder="1" applyAlignment="1">
      <alignment horizontal="center" vertical="center"/>
    </xf>
    <xf numFmtId="167" fontId="14" fillId="3" borderId="4" xfId="0" applyNumberFormat="1" applyFont="1" applyFill="1" applyBorder="1" applyAlignment="1">
      <alignment horizontal="center" vertical="center"/>
    </xf>
    <xf numFmtId="165" fontId="19" fillId="0" borderId="24" xfId="1" applyNumberFormat="1" applyFont="1" applyBorder="1" applyAlignment="1">
      <alignment horizontal="center" vertical="top"/>
    </xf>
    <xf numFmtId="166" fontId="19" fillId="0" borderId="25" xfId="1" applyNumberFormat="1" applyFont="1" applyBorder="1" applyAlignment="1">
      <alignment horizontal="center" vertical="top"/>
    </xf>
    <xf numFmtId="165" fontId="19" fillId="0" borderId="19" xfId="1" applyNumberFormat="1" applyFont="1" applyBorder="1" applyAlignment="1">
      <alignment horizontal="center" vertical="top"/>
    </xf>
    <xf numFmtId="166" fontId="19" fillId="0" borderId="27" xfId="1" applyNumberFormat="1" applyFont="1" applyBorder="1" applyAlignment="1">
      <alignment horizontal="center" vertical="top"/>
    </xf>
    <xf numFmtId="165" fontId="23" fillId="0" borderId="0" xfId="1" applyNumberFormat="1" applyFont="1" applyBorder="1" applyAlignment="1">
      <alignment horizontal="center" vertical="center"/>
    </xf>
    <xf numFmtId="166" fontId="23" fillId="0" borderId="0" xfId="1" applyNumberFormat="1" applyFont="1" applyBorder="1" applyAlignment="1">
      <alignment horizontal="center" vertical="center"/>
    </xf>
    <xf numFmtId="0" fontId="2" fillId="0" borderId="14" xfId="0" applyFont="1" applyBorder="1" applyAlignment="1">
      <alignment horizontal="right" vertical="center"/>
    </xf>
    <xf numFmtId="165" fontId="23" fillId="0" borderId="6" xfId="1" applyNumberFormat="1" applyFont="1" applyBorder="1" applyAlignment="1">
      <alignment horizontal="center" vertical="center"/>
    </xf>
    <xf numFmtId="0" fontId="2" fillId="0" borderId="0" xfId="0" applyFont="1" applyBorder="1" applyAlignment="1">
      <alignment horizontal="right" vertical="center"/>
    </xf>
    <xf numFmtId="165" fontId="23" fillId="0" borderId="5" xfId="1" applyNumberFormat="1" applyFont="1" applyBorder="1" applyAlignment="1">
      <alignment horizontal="center" vertical="center"/>
    </xf>
    <xf numFmtId="164" fontId="14" fillId="0" borderId="12" xfId="0" applyNumberFormat="1" applyFont="1" applyBorder="1" applyAlignment="1">
      <alignment horizontal="center" vertical="center"/>
    </xf>
    <xf numFmtId="0" fontId="14" fillId="3" borderId="0" xfId="0" applyFont="1" applyFill="1" applyBorder="1" applyAlignment="1">
      <alignment horizontal="center" vertical="center"/>
    </xf>
    <xf numFmtId="164" fontId="5" fillId="0" borderId="48" xfId="0" applyNumberFormat="1" applyFont="1" applyBorder="1" applyAlignment="1">
      <alignment vertical="center"/>
    </xf>
    <xf numFmtId="164" fontId="5" fillId="0" borderId="49" xfId="0" applyNumberFormat="1" applyFont="1" applyBorder="1" applyAlignment="1">
      <alignment vertical="center"/>
    </xf>
    <xf numFmtId="164" fontId="5" fillId="0" borderId="50" xfId="0" applyNumberFormat="1" applyFont="1" applyBorder="1" applyAlignment="1">
      <alignment vertical="center"/>
    </xf>
    <xf numFmtId="164" fontId="5" fillId="0" borderId="55" xfId="0" applyNumberFormat="1" applyFont="1" applyBorder="1" applyAlignment="1">
      <alignment vertical="center"/>
    </xf>
    <xf numFmtId="164" fontId="5" fillId="0" borderId="56" xfId="0" applyNumberFormat="1" applyFont="1" applyBorder="1" applyAlignment="1">
      <alignment vertical="center"/>
    </xf>
    <xf numFmtId="164" fontId="5" fillId="0" borderId="57" xfId="0" applyNumberFormat="1" applyFont="1" applyBorder="1" applyAlignment="1">
      <alignment vertical="center"/>
    </xf>
    <xf numFmtId="164" fontId="5" fillId="0" borderId="58" xfId="0" applyNumberFormat="1" applyFont="1" applyBorder="1" applyAlignment="1">
      <alignment vertical="center"/>
    </xf>
    <xf numFmtId="164" fontId="5" fillId="0" borderId="59" xfId="0" applyNumberFormat="1" applyFont="1" applyBorder="1" applyAlignment="1">
      <alignment vertical="center"/>
    </xf>
    <xf numFmtId="0" fontId="14" fillId="3" borderId="13" xfId="0" applyFont="1" applyFill="1" applyBorder="1" applyAlignment="1">
      <alignment horizontal="center" vertical="center"/>
    </xf>
    <xf numFmtId="0" fontId="7" fillId="3" borderId="36" xfId="0" applyFont="1" applyFill="1" applyBorder="1" applyAlignment="1">
      <alignment horizontal="center" vertical="center" wrapText="1"/>
    </xf>
    <xf numFmtId="0" fontId="2" fillId="4" borderId="35" xfId="0" applyFont="1" applyFill="1" applyBorder="1" applyAlignment="1">
      <alignment horizontal="right" vertical="center"/>
    </xf>
    <xf numFmtId="0" fontId="2" fillId="2" borderId="37" xfId="0" applyFont="1" applyFill="1" applyBorder="1" applyAlignment="1">
      <alignment horizontal="center" vertical="center"/>
    </xf>
    <xf numFmtId="0" fontId="3" fillId="3" borderId="64" xfId="0" applyFont="1" applyFill="1" applyBorder="1" applyAlignment="1">
      <alignment horizontal="center" vertical="center"/>
    </xf>
    <xf numFmtId="0" fontId="2" fillId="3" borderId="4" xfId="0" applyFont="1" applyFill="1" applyBorder="1" applyAlignment="1">
      <alignment horizontal="center" vertical="center" readingOrder="2"/>
    </xf>
    <xf numFmtId="165" fontId="14" fillId="3" borderId="36" xfId="0" applyNumberFormat="1" applyFont="1" applyFill="1" applyBorder="1" applyAlignment="1">
      <alignment horizontal="center" vertical="center"/>
    </xf>
    <xf numFmtId="0" fontId="5" fillId="0" borderId="66" xfId="0" applyFont="1" applyBorder="1" applyAlignment="1">
      <alignment horizontal="center" vertical="center"/>
    </xf>
    <xf numFmtId="164" fontId="5" fillId="0" borderId="67" xfId="0" applyNumberFormat="1" applyFont="1" applyBorder="1" applyAlignment="1">
      <alignment horizontal="center" vertical="center"/>
    </xf>
    <xf numFmtId="164" fontId="5" fillId="0" borderId="68" xfId="0" applyNumberFormat="1" applyFont="1" applyBorder="1" applyAlignment="1">
      <alignment horizontal="center" vertical="center"/>
    </xf>
    <xf numFmtId="164" fontId="24" fillId="6" borderId="37" xfId="0" applyNumberFormat="1" applyFont="1" applyFill="1" applyBorder="1" applyAlignment="1">
      <alignment horizontal="center" vertical="center"/>
    </xf>
    <xf numFmtId="165" fontId="14" fillId="2" borderId="37" xfId="0" applyNumberFormat="1" applyFont="1" applyFill="1" applyBorder="1" applyAlignment="1">
      <alignment horizontal="center" vertical="center"/>
    </xf>
    <xf numFmtId="167" fontId="5" fillId="0" borderId="66" xfId="0" applyNumberFormat="1" applyFont="1" applyBorder="1" applyAlignment="1">
      <alignment horizontal="center" vertical="center"/>
    </xf>
    <xf numFmtId="167" fontId="5" fillId="0" borderId="67" xfId="0" applyNumberFormat="1" applyFont="1" applyBorder="1" applyAlignment="1">
      <alignment horizontal="center" vertical="center"/>
    </xf>
    <xf numFmtId="0" fontId="2" fillId="0" borderId="0" xfId="0" applyFont="1" applyBorder="1" applyAlignment="1">
      <alignment horizontal="center" vertical="center"/>
    </xf>
    <xf numFmtId="0" fontId="14" fillId="0" borderId="5" xfId="0" applyFont="1" applyFill="1" applyBorder="1" applyAlignment="1">
      <alignment horizontal="center" vertical="center" readingOrder="2"/>
    </xf>
    <xf numFmtId="0" fontId="14" fillId="0" borderId="5" xfId="0" applyFont="1" applyFill="1" applyBorder="1" applyAlignment="1">
      <alignment horizontal="center" vertical="center" readingOrder="1"/>
    </xf>
    <xf numFmtId="0" fontId="24" fillId="0" borderId="5" xfId="8" applyFont="1" applyBorder="1" applyAlignment="1">
      <alignment horizontal="center" vertical="center"/>
    </xf>
    <xf numFmtId="164" fontId="14" fillId="0" borderId="5" xfId="0" applyNumberFormat="1" applyFont="1" applyFill="1" applyBorder="1" applyAlignment="1">
      <alignment horizontal="center" vertical="center" readingOrder="2"/>
    </xf>
    <xf numFmtId="164" fontId="14" fillId="0" borderId="5" xfId="0" applyNumberFormat="1" applyFont="1" applyBorder="1" applyAlignment="1">
      <alignment horizontal="center" vertical="center" readingOrder="2"/>
    </xf>
    <xf numFmtId="0" fontId="14" fillId="0" borderId="11" xfId="0" applyFont="1" applyFill="1" applyBorder="1" applyAlignment="1">
      <alignment horizontal="center" vertical="center" readingOrder="2"/>
    </xf>
    <xf numFmtId="0" fontId="14" fillId="0" borderId="11" xfId="0" applyFont="1" applyFill="1" applyBorder="1" applyAlignment="1">
      <alignment horizontal="center" vertical="center"/>
    </xf>
    <xf numFmtId="0" fontId="24" fillId="0" borderId="9" xfId="8" applyFont="1" applyBorder="1" applyAlignment="1">
      <alignment horizontal="center" vertical="center"/>
    </xf>
    <xf numFmtId="164" fontId="14" fillId="0" borderId="9" xfId="0" applyNumberFormat="1" applyFont="1" applyFill="1" applyBorder="1" applyAlignment="1">
      <alignment horizontal="center" vertical="center" readingOrder="2"/>
    </xf>
    <xf numFmtId="164" fontId="14" fillId="0" borderId="11" xfId="0" applyNumberFormat="1" applyFont="1" applyBorder="1" applyAlignment="1">
      <alignment horizontal="center" vertical="center" readingOrder="2"/>
    </xf>
    <xf numFmtId="164" fontId="14" fillId="0" borderId="11" xfId="0" applyNumberFormat="1" applyFont="1" applyFill="1" applyBorder="1" applyAlignment="1">
      <alignment horizontal="center" vertical="center" readingOrder="2"/>
    </xf>
    <xf numFmtId="164" fontId="14" fillId="0" borderId="11" xfId="0" applyNumberFormat="1" applyFont="1" applyFill="1" applyBorder="1" applyAlignment="1">
      <alignment horizontal="center" vertical="center"/>
    </xf>
    <xf numFmtId="0" fontId="2" fillId="0" borderId="0" xfId="0" applyFont="1" applyBorder="1" applyAlignment="1">
      <alignment horizontal="center" vertical="center"/>
    </xf>
    <xf numFmtId="0" fontId="25" fillId="0" borderId="0" xfId="0" applyFont="1" applyAlignment="1">
      <alignment vertical="center"/>
    </xf>
    <xf numFmtId="0" fontId="5" fillId="4" borderId="0" xfId="0" applyFont="1" applyFill="1" applyAlignment="1">
      <alignment vertical="center"/>
    </xf>
    <xf numFmtId="0" fontId="26" fillId="0" borderId="0" xfId="0" applyFont="1" applyAlignment="1">
      <alignment vertical="center"/>
    </xf>
    <xf numFmtId="164" fontId="27" fillId="5" borderId="36" xfId="0" applyNumberFormat="1" applyFont="1" applyFill="1" applyBorder="1" applyAlignment="1">
      <alignment horizontal="center" vertical="center"/>
    </xf>
    <xf numFmtId="164" fontId="27" fillId="3" borderId="36" xfId="0" applyNumberFormat="1" applyFont="1" applyFill="1" applyBorder="1" applyAlignment="1">
      <alignment horizontal="center" vertical="center"/>
    </xf>
    <xf numFmtId="164" fontId="27" fillId="6" borderId="37" xfId="0" applyNumberFormat="1" applyFont="1" applyFill="1" applyBorder="1" applyAlignment="1">
      <alignment horizontal="center" vertical="center"/>
    </xf>
    <xf numFmtId="165" fontId="23" fillId="0" borderId="10" xfId="9" applyNumberFormat="1" applyFont="1" applyBorder="1" applyAlignment="1">
      <alignment horizontal="center" vertical="center"/>
    </xf>
    <xf numFmtId="164" fontId="14" fillId="4" borderId="0" xfId="0" applyNumberFormat="1" applyFont="1" applyFill="1" applyBorder="1" applyAlignment="1">
      <alignment horizontal="center" vertical="center"/>
    </xf>
    <xf numFmtId="0" fontId="16" fillId="0" borderId="0" xfId="10"/>
    <xf numFmtId="0" fontId="16" fillId="0" borderId="45" xfId="10" applyFont="1" applyBorder="1" applyAlignment="1">
      <alignment vertical="center"/>
    </xf>
    <xf numFmtId="0" fontId="16" fillId="0" borderId="28" xfId="10" applyFont="1" applyBorder="1" applyAlignment="1">
      <alignment vertical="center"/>
    </xf>
    <xf numFmtId="0" fontId="17" fillId="0" borderId="44" xfId="10" applyFont="1" applyBorder="1" applyAlignment="1">
      <alignment horizontal="right" vertical="top" wrapText="1"/>
    </xf>
    <xf numFmtId="0" fontId="17" fillId="0" borderId="24" xfId="10" applyFont="1" applyBorder="1" applyAlignment="1">
      <alignment horizontal="right" vertical="top" wrapText="1"/>
    </xf>
    <xf numFmtId="0" fontId="17" fillId="0" borderId="25" xfId="10" applyFont="1" applyBorder="1" applyAlignment="1">
      <alignment horizontal="right" vertical="top" wrapText="1"/>
    </xf>
    <xf numFmtId="165" fontId="17" fillId="0" borderId="25" xfId="10" applyNumberFormat="1" applyFont="1" applyBorder="1" applyAlignment="1">
      <alignment horizontal="right" vertical="top"/>
    </xf>
    <xf numFmtId="165" fontId="17" fillId="0" borderId="26" xfId="10" applyNumberFormat="1" applyFont="1" applyBorder="1" applyAlignment="1">
      <alignment horizontal="right" vertical="top"/>
    </xf>
    <xf numFmtId="0" fontId="17" fillId="0" borderId="45" xfId="10" applyFont="1" applyBorder="1" applyAlignment="1">
      <alignment horizontal="right" vertical="top" wrapText="1"/>
    </xf>
    <xf numFmtId="0" fontId="17" fillId="0" borderId="19" xfId="10" applyFont="1" applyBorder="1" applyAlignment="1">
      <alignment horizontal="right" vertical="top" wrapText="1"/>
    </xf>
    <xf numFmtId="0" fontId="17" fillId="0" borderId="27" xfId="10" applyFont="1" applyBorder="1" applyAlignment="1">
      <alignment horizontal="right" vertical="top" wrapText="1"/>
    </xf>
    <xf numFmtId="165" fontId="17" fillId="0" borderId="27" xfId="10" applyNumberFormat="1" applyFont="1" applyBorder="1" applyAlignment="1">
      <alignment horizontal="right" vertical="top"/>
    </xf>
    <xf numFmtId="165" fontId="17" fillId="0" borderId="28" xfId="10" applyNumberFormat="1" applyFont="1" applyBorder="1" applyAlignment="1">
      <alignment horizontal="right" vertical="top"/>
    </xf>
    <xf numFmtId="0" fontId="17" fillId="0" borderId="28" xfId="10" applyFont="1" applyBorder="1" applyAlignment="1">
      <alignment horizontal="right" vertical="top" wrapText="1"/>
    </xf>
    <xf numFmtId="0" fontId="17" fillId="0" borderId="46" xfId="10" applyFont="1" applyBorder="1" applyAlignment="1">
      <alignment horizontal="right" vertical="top" wrapText="1"/>
    </xf>
    <xf numFmtId="165" fontId="17" fillId="0" borderId="16" xfId="10" applyNumberFormat="1" applyFont="1" applyBorder="1" applyAlignment="1">
      <alignment horizontal="right" vertical="top"/>
    </xf>
    <xf numFmtId="165" fontId="17" fillId="0" borderId="17" xfId="10" applyNumberFormat="1" applyFont="1" applyBorder="1" applyAlignment="1">
      <alignment horizontal="right" vertical="top"/>
    </xf>
    <xf numFmtId="165" fontId="17" fillId="0" borderId="18" xfId="10" applyNumberFormat="1" applyFont="1" applyBorder="1" applyAlignment="1">
      <alignment horizontal="right" vertical="top"/>
    </xf>
    <xf numFmtId="0" fontId="1" fillId="0" borderId="0" xfId="0" applyFont="1" applyAlignment="1">
      <alignment horizontal="center" vertical="center"/>
    </xf>
    <xf numFmtId="0" fontId="2" fillId="2" borderId="2" xfId="0" applyFont="1" applyFill="1" applyBorder="1" applyAlignment="1">
      <alignment horizontal="center" vertical="center"/>
    </xf>
    <xf numFmtId="0" fontId="14" fillId="0" borderId="3" xfId="0" applyFont="1" applyBorder="1" applyAlignment="1">
      <alignment horizontal="center" vertical="center"/>
    </xf>
    <xf numFmtId="0" fontId="1" fillId="0" borderId="0" xfId="0" applyFont="1" applyBorder="1" applyAlignment="1">
      <alignment horizontal="center" vertical="center" wrapText="1"/>
    </xf>
    <xf numFmtId="0" fontId="23" fillId="0" borderId="69" xfId="10" applyFont="1" applyBorder="1" applyAlignment="1">
      <alignment horizontal="center" vertical="center" wrapText="1"/>
    </xf>
    <xf numFmtId="165" fontId="23" fillId="0" borderId="69" xfId="10" applyNumberFormat="1" applyFont="1" applyBorder="1" applyAlignment="1">
      <alignment horizontal="center" vertical="center"/>
    </xf>
    <xf numFmtId="165" fontId="23" fillId="0" borderId="70" xfId="10" applyNumberFormat="1" applyFont="1" applyBorder="1" applyAlignment="1">
      <alignment horizontal="center" vertical="center"/>
    </xf>
    <xf numFmtId="0" fontId="23" fillId="0" borderId="70" xfId="10" applyFont="1" applyBorder="1" applyAlignment="1">
      <alignment horizontal="center" vertical="center" wrapText="1"/>
    </xf>
    <xf numFmtId="0" fontId="14" fillId="3" borderId="71" xfId="0" applyFont="1" applyFill="1" applyBorder="1" applyAlignment="1">
      <alignment horizontal="center" vertical="center"/>
    </xf>
    <xf numFmtId="0" fontId="23" fillId="0" borderId="0" xfId="10" applyFont="1" applyBorder="1" applyAlignment="1">
      <alignment horizontal="center" vertical="center" wrapText="1"/>
    </xf>
    <xf numFmtId="165" fontId="14" fillId="3" borderId="71" xfId="0" applyNumberFormat="1" applyFont="1" applyFill="1" applyBorder="1" applyAlignment="1">
      <alignment horizontal="center" vertical="center"/>
    </xf>
    <xf numFmtId="165" fontId="23" fillId="0" borderId="21" xfId="10" applyNumberFormat="1" applyFont="1" applyBorder="1" applyAlignment="1">
      <alignment horizontal="center" vertical="center"/>
    </xf>
    <xf numFmtId="0" fontId="23" fillId="0" borderId="72" xfId="10" applyFont="1" applyBorder="1" applyAlignment="1">
      <alignment horizontal="center" vertical="center" wrapText="1"/>
    </xf>
    <xf numFmtId="0" fontId="2" fillId="3" borderId="71" xfId="0" applyFont="1" applyFill="1" applyBorder="1" applyAlignment="1">
      <alignment horizontal="center" vertical="center"/>
    </xf>
    <xf numFmtId="0" fontId="17" fillId="0" borderId="73" xfId="10" applyFont="1" applyBorder="1" applyAlignment="1">
      <alignment horizontal="right" vertical="top" wrapText="1"/>
    </xf>
    <xf numFmtId="165" fontId="17" fillId="0" borderId="74" xfId="10" applyNumberFormat="1" applyFont="1" applyBorder="1" applyAlignment="1">
      <alignment horizontal="right" vertical="top"/>
    </xf>
    <xf numFmtId="165" fontId="17" fillId="0" borderId="75" xfId="10" applyNumberFormat="1" applyFont="1" applyBorder="1" applyAlignment="1">
      <alignment horizontal="right" vertical="top"/>
    </xf>
    <xf numFmtId="0" fontId="17" fillId="0" borderId="75" xfId="10" applyFont="1" applyBorder="1" applyAlignment="1">
      <alignment horizontal="right" vertical="top" wrapText="1"/>
    </xf>
    <xf numFmtId="165" fontId="17" fillId="0" borderId="76" xfId="10" applyNumberFormat="1" applyFont="1" applyBorder="1" applyAlignment="1">
      <alignment horizontal="right" vertical="top"/>
    </xf>
    <xf numFmtId="0" fontId="16" fillId="0" borderId="71" xfId="10" applyBorder="1"/>
    <xf numFmtId="0" fontId="5" fillId="0" borderId="71" xfId="0" applyFont="1" applyBorder="1" applyAlignment="1">
      <alignment vertical="center"/>
    </xf>
    <xf numFmtId="165" fontId="23" fillId="0" borderId="72" xfId="10" applyNumberFormat="1" applyFont="1" applyBorder="1" applyAlignment="1">
      <alignment horizontal="center" vertical="center"/>
    </xf>
    <xf numFmtId="0" fontId="17" fillId="0" borderId="53" xfId="10" applyFont="1" applyBorder="1" applyAlignment="1">
      <alignment horizontal="center" wrapText="1"/>
    </xf>
    <xf numFmtId="0" fontId="17" fillId="0" borderId="54" xfId="10" applyFont="1" applyBorder="1" applyAlignment="1">
      <alignment horizontal="center" wrapText="1"/>
    </xf>
    <xf numFmtId="0" fontId="16" fillId="0" borderId="77" xfId="10" applyBorder="1" applyAlignment="1">
      <alignment vertical="center" wrapText="1"/>
    </xf>
    <xf numFmtId="0" fontId="17" fillId="0" borderId="81" xfId="10" applyFont="1" applyBorder="1" applyAlignment="1">
      <alignment horizontal="center" wrapText="1"/>
    </xf>
    <xf numFmtId="0" fontId="16" fillId="0" borderId="2" xfId="10" applyBorder="1"/>
    <xf numFmtId="0" fontId="5" fillId="0" borderId="2" xfId="0" applyFont="1" applyBorder="1" applyAlignment="1">
      <alignment vertical="center"/>
    </xf>
    <xf numFmtId="0" fontId="14" fillId="3" borderId="2" xfId="0" applyFont="1" applyFill="1" applyBorder="1" applyAlignment="1">
      <alignment horizontal="center" vertical="center"/>
    </xf>
    <xf numFmtId="164" fontId="5" fillId="0" borderId="65" xfId="0" applyNumberFormat="1" applyFont="1" applyBorder="1" applyAlignment="1">
      <alignment vertical="center"/>
    </xf>
    <xf numFmtId="165" fontId="14" fillId="3" borderId="82" xfId="0" applyNumberFormat="1" applyFont="1" applyFill="1" applyBorder="1" applyAlignment="1">
      <alignment horizontal="center" vertical="center"/>
    </xf>
    <xf numFmtId="164" fontId="27" fillId="3" borderId="82" xfId="0" applyNumberFormat="1" applyFont="1" applyFill="1" applyBorder="1" applyAlignment="1">
      <alignment horizontal="center" vertical="center"/>
    </xf>
    <xf numFmtId="165" fontId="5" fillId="0" borderId="0" xfId="0" applyNumberFormat="1" applyFont="1" applyAlignment="1">
      <alignment vertical="center"/>
    </xf>
    <xf numFmtId="0" fontId="5" fillId="0" borderId="47" xfId="0" applyFont="1" applyBorder="1" applyAlignment="1">
      <alignment vertical="center"/>
    </xf>
    <xf numFmtId="0" fontId="2" fillId="0" borderId="0" xfId="0" applyFont="1" applyBorder="1" applyAlignment="1">
      <alignment horizontal="center" vertical="center"/>
    </xf>
    <xf numFmtId="0" fontId="14" fillId="0" borderId="11" xfId="0" applyFont="1" applyBorder="1" applyAlignment="1">
      <alignment horizontal="center" vertical="center"/>
    </xf>
    <xf numFmtId="165" fontId="23" fillId="0" borderId="52" xfId="2" applyNumberFormat="1" applyFont="1" applyBorder="1" applyAlignment="1">
      <alignment horizontal="center" vertical="center"/>
    </xf>
    <xf numFmtId="165" fontId="23" fillId="0" borderId="5" xfId="2" applyNumberFormat="1" applyFont="1" applyBorder="1" applyAlignment="1">
      <alignment horizontal="center" vertical="center"/>
    </xf>
    <xf numFmtId="165" fontId="23" fillId="0" borderId="0" xfId="2" applyNumberFormat="1" applyFont="1" applyBorder="1" applyAlignment="1">
      <alignment horizontal="center" vertical="center"/>
    </xf>
    <xf numFmtId="0" fontId="25" fillId="0" borderId="0" xfId="0" applyFont="1" applyBorder="1" applyAlignment="1">
      <alignment horizontal="center" vertical="center"/>
    </xf>
    <xf numFmtId="165" fontId="23" fillId="0" borderId="9" xfId="2" applyNumberFormat="1" applyFont="1" applyBorder="1" applyAlignment="1">
      <alignment horizontal="center" vertical="center"/>
    </xf>
    <xf numFmtId="165" fontId="14" fillId="3" borderId="4" xfId="0" applyNumberFormat="1" applyFont="1" applyFill="1" applyBorder="1" applyAlignment="1">
      <alignment horizontal="center" vertical="center" readingOrder="2"/>
    </xf>
    <xf numFmtId="0" fontId="14" fillId="3" borderId="4" xfId="0" applyFont="1" applyFill="1" applyBorder="1" applyAlignment="1">
      <alignment vertical="center" readingOrder="2"/>
    </xf>
    <xf numFmtId="167" fontId="23" fillId="0" borderId="52" xfId="2" applyNumberFormat="1" applyFont="1" applyBorder="1" applyAlignment="1">
      <alignment horizontal="center" vertical="center"/>
    </xf>
    <xf numFmtId="167" fontId="23" fillId="0" borderId="0" xfId="2" applyNumberFormat="1" applyFont="1" applyBorder="1" applyAlignment="1">
      <alignment horizontal="center" vertical="center"/>
    </xf>
    <xf numFmtId="0" fontId="3" fillId="0" borderId="83" xfId="0" applyFont="1" applyBorder="1" applyAlignment="1">
      <alignment horizontal="right" vertical="center" readingOrder="2"/>
    </xf>
    <xf numFmtId="167" fontId="23" fillId="0" borderId="83" xfId="2" applyNumberFormat="1" applyFont="1" applyBorder="1" applyAlignment="1">
      <alignment horizontal="center" vertical="center"/>
    </xf>
    <xf numFmtId="167" fontId="14" fillId="0" borderId="83" xfId="0" applyNumberFormat="1" applyFont="1" applyBorder="1" applyAlignment="1">
      <alignment horizontal="center" vertical="center"/>
    </xf>
    <xf numFmtId="0" fontId="3" fillId="4" borderId="83" xfId="0" applyFont="1" applyFill="1" applyBorder="1" applyAlignment="1">
      <alignment horizontal="right" vertical="center" readingOrder="2"/>
    </xf>
    <xf numFmtId="167" fontId="14" fillId="0" borderId="12" xfId="0" applyNumberFormat="1" applyFont="1" applyBorder="1" applyAlignment="1">
      <alignment horizontal="center" vertical="center"/>
    </xf>
    <xf numFmtId="167" fontId="14" fillId="4" borderId="83" xfId="0" applyNumberFormat="1" applyFont="1" applyFill="1" applyBorder="1" applyAlignment="1">
      <alignment horizontal="center" vertical="center"/>
    </xf>
    <xf numFmtId="0" fontId="3" fillId="3" borderId="0" xfId="0" applyFont="1" applyFill="1" applyBorder="1" applyAlignment="1">
      <alignment horizontal="center" vertical="center" wrapText="1"/>
    </xf>
    <xf numFmtId="0" fontId="25" fillId="0" borderId="3" xfId="0" applyFont="1" applyBorder="1" applyAlignment="1">
      <alignment horizontal="center" vertical="center"/>
    </xf>
    <xf numFmtId="165" fontId="23" fillId="0" borderId="5" xfId="8" applyNumberFormat="1" applyFont="1" applyBorder="1" applyAlignment="1">
      <alignment horizontal="center" vertical="center"/>
    </xf>
    <xf numFmtId="165" fontId="23" fillId="0" borderId="9" xfId="8" applyNumberFormat="1" applyFont="1" applyBorder="1" applyAlignment="1">
      <alignment horizontal="center" vertical="center"/>
    </xf>
    <xf numFmtId="0" fontId="3" fillId="0" borderId="0" xfId="0" applyFont="1" applyAlignment="1">
      <alignment vertical="center" wrapText="1" readingOrder="2"/>
    </xf>
    <xf numFmtId="0" fontId="2" fillId="4" borderId="0" xfId="0" applyFont="1" applyFill="1" applyBorder="1" applyAlignment="1">
      <alignment horizontal="center" vertical="center" readingOrder="2"/>
    </xf>
    <xf numFmtId="0" fontId="14" fillId="4" borderId="0" xfId="0" applyFont="1" applyFill="1" applyBorder="1" applyAlignment="1">
      <alignment horizontal="center" vertical="center"/>
    </xf>
    <xf numFmtId="0" fontId="5" fillId="0" borderId="0" xfId="0" applyFont="1" applyAlignment="1">
      <alignment horizontal="center" vertical="center"/>
    </xf>
    <xf numFmtId="0" fontId="2" fillId="0" borderId="12" xfId="0" applyFont="1" applyBorder="1" applyAlignment="1">
      <alignment horizontal="right" vertical="center" readingOrder="2"/>
    </xf>
    <xf numFmtId="0" fontId="2" fillId="0" borderId="83" xfId="0" applyFont="1" applyBorder="1" applyAlignment="1">
      <alignment horizontal="right" vertical="center" readingOrder="2"/>
    </xf>
    <xf numFmtId="0" fontId="14" fillId="0" borderId="83" xfId="0" applyFont="1" applyBorder="1" applyAlignment="1">
      <alignment horizontal="center" vertical="center"/>
    </xf>
    <xf numFmtId="164" fontId="14" fillId="0" borderId="83" xfId="0" applyNumberFormat="1" applyFont="1" applyBorder="1" applyAlignment="1">
      <alignment horizontal="center" vertical="center"/>
    </xf>
    <xf numFmtId="0" fontId="14" fillId="0" borderId="83" xfId="0" applyFont="1" applyBorder="1" applyAlignment="1">
      <alignment horizontal="center" vertical="center" readingOrder="2"/>
    </xf>
    <xf numFmtId="0" fontId="2" fillId="0" borderId="0" xfId="0" applyFont="1" applyBorder="1" applyAlignment="1">
      <alignment horizontal="right" vertical="center" readingOrder="2"/>
    </xf>
    <xf numFmtId="0" fontId="3" fillId="3" borderId="71" xfId="0" applyFont="1" applyFill="1" applyBorder="1" applyAlignment="1">
      <alignment vertical="center"/>
    </xf>
    <xf numFmtId="0" fontId="14" fillId="2" borderId="15" xfId="0" applyFont="1" applyFill="1" applyBorder="1" applyAlignment="1">
      <alignment horizontal="center" vertical="center"/>
    </xf>
    <xf numFmtId="0" fontId="2" fillId="2" borderId="37" xfId="0" applyFont="1" applyFill="1" applyBorder="1" applyAlignment="1">
      <alignment horizontal="center" vertical="center"/>
    </xf>
    <xf numFmtId="0" fontId="6" fillId="2" borderId="0" xfId="0" applyFont="1" applyFill="1" applyBorder="1" applyAlignment="1">
      <alignment vertical="center"/>
    </xf>
    <xf numFmtId="0" fontId="14" fillId="0" borderId="0" xfId="0" applyFont="1" applyAlignment="1">
      <alignment horizontal="center" vertical="center"/>
    </xf>
    <xf numFmtId="164" fontId="14" fillId="0" borderId="0" xfId="0" applyNumberFormat="1" applyFont="1" applyAlignment="1">
      <alignment horizontal="center" vertical="center"/>
    </xf>
    <xf numFmtId="164" fontId="14" fillId="0" borderId="83" xfId="0" applyNumberFormat="1" applyFont="1" applyBorder="1" applyAlignment="1">
      <alignment horizontal="center" vertical="center"/>
    </xf>
    <xf numFmtId="164" fontId="14" fillId="0" borderId="0" xfId="0" applyNumberFormat="1" applyFont="1" applyBorder="1" applyAlignment="1">
      <alignment horizontal="center" vertical="center"/>
    </xf>
    <xf numFmtId="0" fontId="14" fillId="3" borderId="12" xfId="0" applyFont="1" applyFill="1" applyBorder="1" applyAlignment="1">
      <alignment horizontal="center" vertical="center"/>
    </xf>
    <xf numFmtId="164" fontId="27" fillId="3" borderId="12" xfId="0" applyNumberFormat="1" applyFont="1" applyFill="1" applyBorder="1" applyAlignment="1">
      <alignment horizontal="center" vertical="center"/>
    </xf>
    <xf numFmtId="0" fontId="2" fillId="2" borderId="37" xfId="0" applyFont="1" applyFill="1" applyBorder="1" applyAlignment="1">
      <alignment vertical="center"/>
    </xf>
    <xf numFmtId="0" fontId="2" fillId="2" borderId="15" xfId="0" applyFont="1" applyFill="1" applyBorder="1" applyAlignment="1">
      <alignment vertical="center"/>
    </xf>
    <xf numFmtId="0" fontId="2" fillId="2" borderId="15" xfId="0" applyFont="1" applyFill="1" applyBorder="1" applyAlignment="1">
      <alignment horizontal="center" vertical="center"/>
    </xf>
    <xf numFmtId="165" fontId="14" fillId="2" borderId="15" xfId="0" applyNumberFormat="1" applyFont="1" applyFill="1" applyBorder="1" applyAlignment="1">
      <alignment horizontal="center" vertical="center"/>
    </xf>
    <xf numFmtId="167" fontId="14" fillId="2" borderId="15" xfId="0" applyNumberFormat="1" applyFont="1" applyFill="1" applyBorder="1" applyAlignment="1">
      <alignment horizontal="center" vertical="center"/>
    </xf>
    <xf numFmtId="167" fontId="14" fillId="2" borderId="37" xfId="0" applyNumberFormat="1" applyFont="1" applyFill="1" applyBorder="1" applyAlignment="1">
      <alignment horizontal="center" vertical="center"/>
    </xf>
    <xf numFmtId="2" fontId="14" fillId="2" borderId="15" xfId="0" applyNumberFormat="1" applyFont="1" applyFill="1" applyBorder="1" applyAlignment="1">
      <alignment horizontal="center" vertical="center"/>
    </xf>
    <xf numFmtId="1" fontId="14" fillId="3" borderId="82" xfId="0" applyNumberFormat="1" applyFont="1" applyFill="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wrapText="1"/>
    </xf>
    <xf numFmtId="164" fontId="14" fillId="3" borderId="71" xfId="0" applyNumberFormat="1" applyFont="1" applyFill="1" applyBorder="1" applyAlignment="1">
      <alignment horizontal="center" vertical="center"/>
    </xf>
    <xf numFmtId="0" fontId="2" fillId="0" borderId="0" xfId="0" applyFont="1" applyBorder="1" applyAlignment="1">
      <alignment horizontal="center" vertical="center"/>
    </xf>
    <xf numFmtId="164" fontId="5" fillId="0" borderId="0" xfId="0" applyNumberFormat="1" applyFont="1" applyAlignment="1">
      <alignment horizontal="center" vertical="center"/>
    </xf>
    <xf numFmtId="0" fontId="2" fillId="3" borderId="71" xfId="0" applyFont="1" applyFill="1" applyBorder="1" applyAlignment="1">
      <alignment horizontal="center" vertical="center"/>
    </xf>
    <xf numFmtId="1" fontId="14" fillId="0" borderId="0" xfId="0" applyNumberFormat="1"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right" vertical="center" readingOrder="2"/>
    </xf>
    <xf numFmtId="0" fontId="14" fillId="0" borderId="3" xfId="0" applyFont="1" applyBorder="1" applyAlignment="1">
      <alignment horizontal="center" vertical="center"/>
    </xf>
    <xf numFmtId="0" fontId="14" fillId="3" borderId="13" xfId="0" applyFont="1" applyFill="1" applyBorder="1" applyAlignment="1">
      <alignment horizontal="center" vertical="center"/>
    </xf>
    <xf numFmtId="0" fontId="2" fillId="0" borderId="12" xfId="0" applyFont="1" applyBorder="1" applyAlignment="1">
      <alignment horizontal="center" vertical="center"/>
    </xf>
    <xf numFmtId="0" fontId="1" fillId="0" borderId="0" xfId="0" applyFont="1" applyBorder="1" applyAlignment="1">
      <alignment horizontal="center" vertical="center"/>
    </xf>
    <xf numFmtId="0" fontId="2" fillId="3" borderId="71" xfId="0" applyFont="1" applyFill="1" applyBorder="1" applyAlignment="1">
      <alignment horizontal="center" vertical="center"/>
    </xf>
    <xf numFmtId="0" fontId="5" fillId="0" borderId="0" xfId="0" applyFont="1" applyAlignment="1">
      <alignment horizontal="center" vertical="center"/>
    </xf>
    <xf numFmtId="0" fontId="14" fillId="0" borderId="83" xfId="0" applyFont="1" applyBorder="1" applyAlignment="1">
      <alignment horizontal="center" vertical="center" readingOrder="1"/>
    </xf>
    <xf numFmtId="0" fontId="3" fillId="3" borderId="64" xfId="0" applyFont="1" applyFill="1" applyBorder="1" applyAlignment="1">
      <alignment horizontal="center" vertical="center" wrapText="1"/>
    </xf>
    <xf numFmtId="1" fontId="14" fillId="0" borderId="63" xfId="0" applyNumberFormat="1" applyFont="1" applyBorder="1" applyAlignment="1">
      <alignment horizontal="center" vertical="center"/>
    </xf>
    <xf numFmtId="164" fontId="14" fillId="3" borderId="35" xfId="0" applyNumberFormat="1" applyFont="1" applyFill="1" applyBorder="1" applyAlignment="1">
      <alignment horizontal="center" vertical="center"/>
    </xf>
    <xf numFmtId="164" fontId="14" fillId="2" borderId="15" xfId="0" applyNumberFormat="1" applyFont="1" applyFill="1" applyBorder="1" applyAlignment="1">
      <alignment horizontal="center" vertical="center"/>
    </xf>
    <xf numFmtId="0" fontId="2" fillId="0" borderId="83" xfId="0" applyFont="1" applyBorder="1" applyAlignment="1">
      <alignment horizontal="center" vertical="center"/>
    </xf>
    <xf numFmtId="0" fontId="5" fillId="3" borderId="71" xfId="0" applyFont="1" applyFill="1" applyBorder="1" applyAlignment="1">
      <alignment vertical="center"/>
    </xf>
    <xf numFmtId="0" fontId="14" fillId="0" borderId="12" xfId="0" applyFont="1" applyBorder="1" applyAlignment="1">
      <alignment vertical="center"/>
    </xf>
    <xf numFmtId="0" fontId="14" fillId="0" borderId="3" xfId="0" applyFont="1" applyBorder="1" applyAlignment="1">
      <alignment vertical="center"/>
    </xf>
    <xf numFmtId="0" fontId="2" fillId="0" borderId="3" xfId="0" applyFont="1" applyBorder="1" applyAlignment="1">
      <alignment horizontal="center" vertical="center"/>
    </xf>
    <xf numFmtId="0" fontId="3" fillId="3" borderId="0" xfId="0" applyFont="1" applyFill="1" applyBorder="1" applyAlignment="1">
      <alignment horizontal="center" vertical="center"/>
    </xf>
    <xf numFmtId="164" fontId="5" fillId="0" borderId="0" xfId="0" applyNumberFormat="1" applyFont="1" applyAlignment="1">
      <alignment horizontal="center" vertical="center"/>
    </xf>
    <xf numFmtId="0" fontId="5" fillId="0" borderId="0" xfId="0" applyFont="1" applyAlignment="1">
      <alignment horizontal="center" vertical="center"/>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2" fillId="0" borderId="0" xfId="0" applyFont="1" applyAlignment="1">
      <alignment horizontal="right" vertical="center" readingOrder="2"/>
    </xf>
    <xf numFmtId="0" fontId="12" fillId="0" borderId="0" xfId="0" applyFont="1" applyAlignment="1">
      <alignment vertical="center"/>
    </xf>
    <xf numFmtId="0" fontId="14" fillId="3" borderId="82" xfId="0" applyFont="1" applyFill="1" applyBorder="1" applyAlignment="1">
      <alignment horizontal="center" vertical="center"/>
    </xf>
    <xf numFmtId="164" fontId="14" fillId="4" borderId="2" xfId="0" applyNumberFormat="1" applyFont="1" applyFill="1" applyBorder="1" applyAlignment="1">
      <alignment horizontal="center" vertical="center"/>
    </xf>
    <xf numFmtId="0" fontId="14" fillId="7" borderId="82" xfId="0" applyFont="1" applyFill="1" applyBorder="1" applyAlignment="1">
      <alignment vertical="center"/>
    </xf>
    <xf numFmtId="164" fontId="14" fillId="0" borderId="83" xfId="0" applyNumberFormat="1" applyFont="1" applyBorder="1" applyAlignment="1">
      <alignment horizontal="center" vertical="center" readingOrder="1"/>
    </xf>
    <xf numFmtId="0" fontId="14" fillId="0" borderId="12" xfId="0" applyFont="1" applyBorder="1" applyAlignment="1">
      <alignment horizontal="center" vertical="center"/>
    </xf>
    <xf numFmtId="164" fontId="14" fillId="3" borderId="82" xfId="0" applyNumberFormat="1" applyFont="1" applyFill="1" applyBorder="1" applyAlignment="1">
      <alignment horizontal="center" vertical="center"/>
    </xf>
    <xf numFmtId="0" fontId="14" fillId="0" borderId="83" xfId="0" applyFont="1" applyBorder="1" applyAlignment="1">
      <alignment horizontal="center" vertical="center"/>
    </xf>
    <xf numFmtId="0" fontId="3" fillId="0" borderId="0" xfId="0" applyFont="1" applyAlignment="1">
      <alignment horizontal="right" vertical="center"/>
    </xf>
    <xf numFmtId="165" fontId="14" fillId="4" borderId="0" xfId="0" applyNumberFormat="1" applyFont="1" applyFill="1" applyBorder="1" applyAlignment="1">
      <alignment horizontal="center" vertical="center"/>
    </xf>
    <xf numFmtId="0" fontId="2" fillId="4" borderId="0" xfId="0" applyFont="1" applyFill="1" applyBorder="1" applyAlignment="1">
      <alignment horizontal="right" vertical="center"/>
    </xf>
    <xf numFmtId="0" fontId="7" fillId="3" borderId="12" xfId="0" applyFont="1" applyFill="1" applyBorder="1" applyAlignment="1">
      <alignment horizontal="center" vertical="center" wrapText="1"/>
    </xf>
    <xf numFmtId="164" fontId="14" fillId="3" borderId="15" xfId="0" applyNumberFormat="1" applyFont="1" applyFill="1" applyBorder="1" applyAlignment="1">
      <alignment horizontal="center" vertical="center"/>
    </xf>
    <xf numFmtId="0" fontId="14" fillId="3" borderId="15" xfId="0" applyFont="1" applyFill="1" applyBorder="1" applyAlignment="1">
      <alignment horizontal="center" vertical="center"/>
    </xf>
    <xf numFmtId="0" fontId="2" fillId="4" borderId="86" xfId="0" applyFont="1" applyFill="1" applyBorder="1" applyAlignment="1">
      <alignment vertical="center"/>
    </xf>
    <xf numFmtId="0" fontId="2" fillId="4" borderId="86" xfId="0" applyFont="1" applyFill="1" applyBorder="1" applyAlignment="1">
      <alignment horizontal="center" vertical="center"/>
    </xf>
    <xf numFmtId="167" fontId="14" fillId="4" borderId="86" xfId="0" applyNumberFormat="1" applyFont="1" applyFill="1" applyBorder="1" applyAlignment="1">
      <alignment horizontal="center" vertical="center"/>
    </xf>
    <xf numFmtId="0" fontId="14" fillId="0" borderId="11" xfId="0" applyFont="1" applyBorder="1" applyAlignment="1">
      <alignment horizontal="center" vertical="center"/>
    </xf>
    <xf numFmtId="165" fontId="23" fillId="0" borderId="83" xfId="2" applyNumberFormat="1" applyFont="1" applyBorder="1" applyAlignment="1">
      <alignment horizontal="center" vertical="center"/>
    </xf>
    <xf numFmtId="165" fontId="14" fillId="3" borderId="71" xfId="0" applyNumberFormat="1" applyFont="1" applyFill="1" applyBorder="1" applyAlignment="1">
      <alignment horizontal="center" vertical="center" readingOrder="2"/>
    </xf>
    <xf numFmtId="0" fontId="2" fillId="3" borderId="64" xfId="0" applyFont="1" applyFill="1" applyBorder="1" applyAlignment="1">
      <alignment horizontal="center" vertical="center" wrapText="1"/>
    </xf>
    <xf numFmtId="167" fontId="14" fillId="3" borderId="71" xfId="0" applyNumberFormat="1" applyFont="1" applyFill="1" applyBorder="1" applyAlignment="1">
      <alignment horizontal="center" vertical="center" readingOrder="2"/>
    </xf>
    <xf numFmtId="1" fontId="14" fillId="0" borderId="86" xfId="0" applyNumberFormat="1" applyFont="1" applyBorder="1" applyAlignment="1">
      <alignment horizontal="center" vertical="center"/>
    </xf>
    <xf numFmtId="164" fontId="14" fillId="3" borderId="13" xfId="0" applyNumberFormat="1" applyFont="1" applyFill="1" applyBorder="1" applyAlignment="1">
      <alignment horizontal="center" vertical="center" readingOrder="1"/>
    </xf>
    <xf numFmtId="164" fontId="14" fillId="3" borderId="4" xfId="0" applyNumberFormat="1" applyFont="1" applyFill="1" applyBorder="1" applyAlignment="1">
      <alignment horizontal="center" vertical="center" readingOrder="1"/>
    </xf>
    <xf numFmtId="0" fontId="14" fillId="8" borderId="15" xfId="0" applyFont="1" applyFill="1" applyBorder="1" applyAlignment="1">
      <alignment horizontal="center" vertical="center"/>
    </xf>
    <xf numFmtId="0" fontId="2" fillId="4" borderId="0" xfId="0" applyFont="1" applyFill="1" applyBorder="1" applyAlignment="1">
      <alignment vertical="center"/>
    </xf>
    <xf numFmtId="167" fontId="14" fillId="4" borderId="0" xfId="0" applyNumberFormat="1" applyFont="1" applyFill="1" applyBorder="1" applyAlignment="1">
      <alignment horizontal="center" vertical="center"/>
    </xf>
    <xf numFmtId="0" fontId="2" fillId="3" borderId="71" xfId="0" applyFont="1" applyFill="1" applyBorder="1" applyAlignment="1">
      <alignment horizontal="center" vertical="center"/>
    </xf>
    <xf numFmtId="0" fontId="14" fillId="3" borderId="71" xfId="0" applyFont="1" applyFill="1" applyBorder="1" applyAlignment="1">
      <alignment horizontal="center" vertical="center"/>
    </xf>
    <xf numFmtId="165" fontId="23" fillId="0" borderId="0" xfId="10" applyNumberFormat="1" applyFont="1" applyBorder="1" applyAlignment="1">
      <alignment horizontal="center" vertical="center"/>
    </xf>
    <xf numFmtId="0" fontId="2" fillId="2" borderId="1" xfId="0" applyFont="1" applyFill="1" applyBorder="1" applyAlignment="1">
      <alignment horizontal="center" vertical="center" wrapText="1"/>
    </xf>
    <xf numFmtId="0" fontId="14" fillId="0" borderId="11" xfId="0" applyFont="1" applyBorder="1" applyAlignment="1">
      <alignment horizontal="center" vertical="center"/>
    </xf>
    <xf numFmtId="0" fontId="14" fillId="3" borderId="13" xfId="0" applyFont="1" applyFill="1" applyBorder="1" applyAlignment="1">
      <alignment horizontal="center" vertical="center"/>
    </xf>
    <xf numFmtId="0" fontId="14"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1" fontId="5" fillId="0" borderId="0" xfId="0" applyNumberFormat="1" applyFont="1" applyAlignment="1">
      <alignment vertical="center"/>
    </xf>
    <xf numFmtId="0" fontId="23" fillId="4" borderId="0" xfId="10" applyFont="1" applyFill="1" applyBorder="1" applyAlignment="1">
      <alignment horizontal="center" vertical="center" wrapText="1"/>
    </xf>
    <xf numFmtId="1" fontId="23" fillId="4" borderId="0" xfId="10" applyNumberFormat="1" applyFont="1" applyFill="1" applyBorder="1" applyAlignment="1">
      <alignment horizontal="center" vertical="center" wrapText="1"/>
    </xf>
    <xf numFmtId="165" fontId="23" fillId="4" borderId="0" xfId="10" applyNumberFormat="1" applyFont="1" applyFill="1" applyBorder="1" applyAlignment="1">
      <alignment horizontal="center" vertical="center"/>
    </xf>
    <xf numFmtId="0" fontId="23" fillId="4" borderId="83" xfId="10" applyFont="1" applyFill="1" applyBorder="1" applyAlignment="1">
      <alignment horizontal="center" vertical="center" wrapText="1"/>
    </xf>
    <xf numFmtId="1" fontId="23" fillId="4" borderId="83" xfId="10" applyNumberFormat="1" applyFont="1" applyFill="1" applyBorder="1" applyAlignment="1">
      <alignment horizontal="center" vertical="center" wrapText="1"/>
    </xf>
    <xf numFmtId="165" fontId="23" fillId="0" borderId="83" xfId="10" applyNumberFormat="1" applyFont="1" applyBorder="1" applyAlignment="1">
      <alignment horizontal="center" vertical="center"/>
    </xf>
    <xf numFmtId="165" fontId="23" fillId="4" borderId="83" xfId="10" applyNumberFormat="1" applyFont="1" applyFill="1" applyBorder="1" applyAlignment="1">
      <alignment horizontal="center" vertical="center"/>
    </xf>
    <xf numFmtId="0" fontId="23" fillId="0" borderId="83" xfId="10" applyFont="1" applyBorder="1" applyAlignment="1">
      <alignment horizontal="center" vertical="center" wrapText="1"/>
    </xf>
    <xf numFmtId="1" fontId="23" fillId="3" borderId="71" xfId="10" applyNumberFormat="1" applyFont="1" applyFill="1" applyBorder="1" applyAlignment="1">
      <alignment horizontal="center" vertical="center" wrapText="1"/>
    </xf>
    <xf numFmtId="1" fontId="14" fillId="0" borderId="0" xfId="0" applyNumberFormat="1" applyFont="1" applyBorder="1" applyAlignment="1">
      <alignment horizontal="center" vertical="center" readingOrder="1"/>
    </xf>
    <xf numFmtId="1" fontId="14" fillId="0" borderId="9" xfId="0" applyNumberFormat="1" applyFont="1" applyBorder="1" applyAlignment="1">
      <alignment horizontal="center" vertical="center" readingOrder="1"/>
    </xf>
    <xf numFmtId="1" fontId="14" fillId="3" borderId="13" xfId="0" applyNumberFormat="1" applyFont="1" applyFill="1" applyBorder="1" applyAlignment="1">
      <alignment horizontal="center" vertical="center" readingOrder="1"/>
    </xf>
    <xf numFmtId="1" fontId="14" fillId="0" borderId="11" xfId="0" applyNumberFormat="1" applyFont="1" applyBorder="1" applyAlignment="1">
      <alignment horizontal="center" vertical="center" readingOrder="1"/>
    </xf>
    <xf numFmtId="1" fontId="14" fillId="3" borderId="4" xfId="0" applyNumberFormat="1" applyFont="1" applyFill="1" applyBorder="1" applyAlignment="1">
      <alignment horizontal="center" vertical="center" readingOrder="1"/>
    </xf>
    <xf numFmtId="0" fontId="14" fillId="0" borderId="83" xfId="0" applyFont="1" applyBorder="1" applyAlignment="1">
      <alignment horizontal="center" vertical="center"/>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63" xfId="0" applyFont="1" applyBorder="1" applyAlignment="1">
      <alignment horizontal="left" vertical="center"/>
    </xf>
    <xf numFmtId="0" fontId="2" fillId="0" borderId="83" xfId="0" applyFont="1" applyBorder="1" applyAlignment="1">
      <alignment horizontal="center" vertical="center" wrapText="1"/>
    </xf>
    <xf numFmtId="0" fontId="14" fillId="4" borderId="83"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1" xfId="0" applyFont="1" applyFill="1" applyBorder="1" applyAlignment="1">
      <alignment horizontal="center" vertical="center"/>
    </xf>
    <xf numFmtId="0" fontId="2" fillId="4" borderId="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3" xfId="0" applyFont="1" applyFill="1" applyBorder="1" applyAlignment="1">
      <alignment horizontal="center" vertical="center" wrapText="1"/>
    </xf>
    <xf numFmtId="0" fontId="2" fillId="4" borderId="0" xfId="0" applyFont="1" applyFill="1" applyBorder="1" applyAlignment="1">
      <alignment horizontal="center" vertical="center" wrapText="1" readingOrder="2"/>
    </xf>
    <xf numFmtId="0" fontId="2" fillId="0" borderId="0" xfId="0" applyFont="1" applyFill="1" applyBorder="1" applyAlignment="1">
      <alignment horizontal="right" vertical="center"/>
    </xf>
    <xf numFmtId="1" fontId="14" fillId="4" borderId="0" xfId="0" applyNumberFormat="1" applyFont="1" applyFill="1" applyBorder="1" applyAlignment="1">
      <alignment horizontal="center" vertical="center" readingOrder="1"/>
    </xf>
    <xf numFmtId="164" fontId="14" fillId="4" borderId="0" xfId="0" applyNumberFormat="1" applyFont="1" applyFill="1" applyBorder="1" applyAlignment="1">
      <alignment horizontal="center" vertical="center" readingOrder="1"/>
    </xf>
    <xf numFmtId="164" fontId="29" fillId="4" borderId="0" xfId="0" applyNumberFormat="1" applyFont="1" applyFill="1" applyBorder="1" applyAlignment="1">
      <alignment horizontal="center" vertical="center"/>
    </xf>
    <xf numFmtId="0" fontId="3" fillId="4" borderId="0" xfId="0" applyFont="1" applyFill="1" applyBorder="1" applyAlignment="1">
      <alignment vertical="center"/>
    </xf>
    <xf numFmtId="0" fontId="8" fillId="0" borderId="0" xfId="0" applyFont="1" applyFill="1" applyBorder="1" applyAlignment="1">
      <alignment vertical="center"/>
    </xf>
    <xf numFmtId="0" fontId="24" fillId="0" borderId="0" xfId="0" applyFont="1" applyFill="1" applyBorder="1" applyAlignment="1">
      <alignment horizontal="center" vertical="center"/>
    </xf>
    <xf numFmtId="0" fontId="2" fillId="0" borderId="0" xfId="0" applyFont="1" applyFill="1" applyBorder="1" applyAlignment="1">
      <alignment vertical="center"/>
    </xf>
    <xf numFmtId="0" fontId="24" fillId="0" borderId="0" xfId="0" applyFont="1" applyFill="1" applyBorder="1" applyAlignment="1">
      <alignment vertical="center"/>
    </xf>
    <xf numFmtId="0" fontId="30" fillId="0" borderId="0" xfId="0" applyFont="1" applyAlignment="1">
      <alignment horizontal="center"/>
    </xf>
    <xf numFmtId="0" fontId="6" fillId="0" borderId="0" xfId="0" applyFont="1" applyBorder="1" applyAlignment="1"/>
    <xf numFmtId="0" fontId="5" fillId="0" borderId="0" xfId="0" applyFont="1" applyAlignment="1"/>
    <xf numFmtId="0" fontId="19" fillId="0" borderId="21" xfId="1" applyFont="1" applyBorder="1" applyAlignment="1">
      <alignment horizontal="left" wrapText="1"/>
    </xf>
    <xf numFmtId="165" fontId="19" fillId="0" borderId="19" xfId="1" applyNumberFormat="1" applyFont="1" applyBorder="1" applyAlignment="1">
      <alignment horizontal="center"/>
    </xf>
    <xf numFmtId="166" fontId="19" fillId="0" borderId="27" xfId="1" applyNumberFormat="1" applyFont="1" applyBorder="1" applyAlignment="1">
      <alignment horizontal="center"/>
    </xf>
    <xf numFmtId="164" fontId="5" fillId="0" borderId="0" xfId="0" applyNumberFormat="1" applyFont="1" applyAlignment="1">
      <alignment horizontal="center"/>
    </xf>
    <xf numFmtId="0" fontId="2" fillId="3" borderId="37" xfId="0" applyFont="1" applyFill="1" applyBorder="1" applyAlignment="1">
      <alignment horizontal="center" vertical="center"/>
    </xf>
    <xf numFmtId="0" fontId="2" fillId="3" borderId="4" xfId="0" applyFont="1" applyFill="1" applyBorder="1" applyAlignment="1">
      <alignment horizontal="center" vertical="center"/>
    </xf>
    <xf numFmtId="0" fontId="14" fillId="3" borderId="71"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8" xfId="0" applyFont="1" applyFill="1" applyBorder="1" applyAlignment="1">
      <alignment horizontal="center" vertical="center" wrapText="1"/>
    </xf>
    <xf numFmtId="164" fontId="24" fillId="3" borderId="37" xfId="0" applyNumberFormat="1" applyFont="1" applyFill="1" applyBorder="1" applyAlignment="1">
      <alignment horizontal="center" vertical="center"/>
    </xf>
    <xf numFmtId="1" fontId="14" fillId="6" borderId="15" xfId="0" applyNumberFormat="1" applyFont="1" applyFill="1" applyBorder="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2" fillId="6" borderId="8" xfId="0" applyFont="1" applyFill="1" applyBorder="1" applyAlignment="1">
      <alignment horizontal="center" vertical="center"/>
    </xf>
    <xf numFmtId="0" fontId="14" fillId="0" borderId="83" xfId="0" applyFont="1" applyBorder="1" applyAlignment="1">
      <alignment horizontal="center" vertical="center"/>
    </xf>
    <xf numFmtId="0" fontId="3" fillId="0" borderId="83" xfId="0" applyFont="1" applyBorder="1" applyAlignment="1">
      <alignment horizontal="center" vertical="center"/>
    </xf>
    <xf numFmtId="0" fontId="3" fillId="0" borderId="11" xfId="0" applyFont="1" applyBorder="1" applyAlignment="1">
      <alignment horizontal="center" vertical="center"/>
    </xf>
    <xf numFmtId="0" fontId="14" fillId="0" borderId="83" xfId="0" applyFont="1" applyBorder="1" applyAlignment="1">
      <alignment horizontal="center" vertical="center"/>
    </xf>
    <xf numFmtId="0" fontId="14" fillId="0" borderId="83" xfId="0" applyFont="1" applyBorder="1" applyAlignment="1">
      <alignment horizontal="center" vertical="center"/>
    </xf>
    <xf numFmtId="0" fontId="14" fillId="0" borderId="0" xfId="0" applyFont="1" applyAlignment="1">
      <alignment vertical="center"/>
    </xf>
    <xf numFmtId="0" fontId="14" fillId="0" borderId="9" xfId="0" applyFont="1" applyBorder="1" applyAlignment="1">
      <alignment horizontal="center"/>
    </xf>
    <xf numFmtId="167" fontId="5" fillId="0" borderId="0" xfId="0" applyNumberFormat="1" applyFont="1" applyAlignment="1">
      <alignment vertical="center"/>
    </xf>
    <xf numFmtId="0" fontId="8" fillId="4" borderId="0" xfId="0" applyFont="1" applyFill="1" applyBorder="1" applyAlignment="1">
      <alignment horizontal="center" vertical="center" readingOrder="2"/>
    </xf>
    <xf numFmtId="0" fontId="24" fillId="4" borderId="0" xfId="0" applyFont="1" applyFill="1" applyBorder="1" applyAlignment="1">
      <alignment horizontal="center" vertical="center"/>
    </xf>
    <xf numFmtId="164" fontId="24" fillId="4" borderId="0" xfId="0" applyNumberFormat="1" applyFont="1" applyFill="1" applyBorder="1" applyAlignment="1">
      <alignment horizontal="center" vertical="center"/>
    </xf>
    <xf numFmtId="0" fontId="8" fillId="4" borderId="5" xfId="0" applyFont="1" applyFill="1" applyBorder="1" applyAlignment="1">
      <alignment horizontal="center" vertical="center" readingOrder="2"/>
    </xf>
    <xf numFmtId="0" fontId="24" fillId="4" borderId="5" xfId="0" applyFont="1" applyFill="1" applyBorder="1" applyAlignment="1">
      <alignment horizontal="center" vertical="center"/>
    </xf>
    <xf numFmtId="164" fontId="24" fillId="4" borderId="5" xfId="0" applyNumberFormat="1" applyFont="1" applyFill="1" applyBorder="1" applyAlignment="1">
      <alignment horizontal="center" vertical="center"/>
    </xf>
    <xf numFmtId="1" fontId="24" fillId="3" borderId="4" xfId="0" applyNumberFormat="1" applyFont="1" applyFill="1" applyBorder="1" applyAlignment="1">
      <alignment horizontal="center" vertical="center"/>
    </xf>
    <xf numFmtId="164" fontId="24" fillId="3" borderId="4" xfId="0" applyNumberFormat="1" applyFont="1" applyFill="1" applyBorder="1" applyAlignment="1">
      <alignment horizontal="center" vertical="center"/>
    </xf>
    <xf numFmtId="0" fontId="3" fillId="4" borderId="0" xfId="0" applyFont="1" applyFill="1" applyBorder="1" applyAlignment="1">
      <alignment horizontal="right" vertical="center" wrapText="1"/>
    </xf>
    <xf numFmtId="167" fontId="23" fillId="0" borderId="9" xfId="2" applyNumberFormat="1" applyFont="1" applyBorder="1" applyAlignment="1">
      <alignment horizontal="center" vertical="center"/>
    </xf>
    <xf numFmtId="167" fontId="23" fillId="0" borderId="87" xfId="2" applyNumberFormat="1" applyFont="1" applyBorder="1" applyAlignment="1">
      <alignment horizontal="center" vertical="center"/>
    </xf>
    <xf numFmtId="0" fontId="3" fillId="0" borderId="0" xfId="0" applyFont="1" applyAlignment="1">
      <alignment horizontal="right" vertical="top" wrapText="1" readingOrder="2"/>
    </xf>
    <xf numFmtId="0" fontId="14" fillId="3" borderId="71" xfId="0" applyFont="1" applyFill="1" applyBorder="1" applyAlignment="1">
      <alignment horizontal="center" vertical="center"/>
    </xf>
    <xf numFmtId="0" fontId="3" fillId="4" borderId="0" xfId="0" applyFont="1" applyFill="1" applyBorder="1" applyAlignment="1">
      <alignment horizontal="center" vertical="center" wrapText="1"/>
    </xf>
    <xf numFmtId="0" fontId="2" fillId="6" borderId="8" xfId="0" applyFont="1" applyFill="1" applyBorder="1" applyAlignment="1">
      <alignment horizontal="center" vertical="center"/>
    </xf>
    <xf numFmtId="0" fontId="14" fillId="3" borderId="13" xfId="0" applyFont="1" applyFill="1" applyBorder="1" applyAlignment="1">
      <alignment horizontal="center" vertical="center"/>
    </xf>
    <xf numFmtId="0" fontId="3" fillId="0" borderId="0" xfId="0" applyFont="1" applyAlignment="1">
      <alignment horizontal="right" vertical="center"/>
    </xf>
    <xf numFmtId="0" fontId="2" fillId="6" borderId="8" xfId="0" applyFont="1" applyFill="1" applyBorder="1" applyAlignment="1">
      <alignment horizontal="center" vertical="center" wrapText="1"/>
    </xf>
    <xf numFmtId="0" fontId="7" fillId="0" borderId="64" xfId="0" applyFont="1" applyBorder="1" applyAlignment="1">
      <alignment horizontal="center" vertical="center"/>
    </xf>
    <xf numFmtId="1" fontId="14" fillId="0" borderId="5" xfId="0" applyNumberFormat="1" applyFont="1" applyBorder="1" applyAlignment="1">
      <alignment horizontal="center" vertical="center"/>
    </xf>
    <xf numFmtId="1" fontId="14" fillId="0" borderId="9" xfId="0" applyNumberFormat="1" applyFont="1" applyBorder="1" applyAlignment="1">
      <alignment horizontal="center" vertical="center"/>
    </xf>
    <xf numFmtId="1" fontId="14" fillId="3" borderId="13" xfId="0" applyNumberFormat="1" applyFont="1" applyFill="1" applyBorder="1" applyAlignment="1">
      <alignment horizontal="center" vertical="center"/>
    </xf>
    <xf numFmtId="0" fontId="19" fillId="0" borderId="0" xfId="7" applyFont="1" applyBorder="1" applyAlignment="1">
      <alignment horizontal="left" vertical="top" wrapText="1"/>
    </xf>
    <xf numFmtId="165" fontId="19" fillId="0" borderId="0" xfId="7" applyNumberFormat="1" applyFont="1" applyBorder="1" applyAlignment="1">
      <alignment horizontal="right" vertical="top"/>
    </xf>
    <xf numFmtId="166" fontId="19" fillId="0" borderId="0" xfId="7" applyNumberFormat="1" applyFont="1" applyBorder="1" applyAlignment="1">
      <alignment horizontal="right" vertical="top"/>
    </xf>
    <xf numFmtId="164" fontId="14" fillId="3" borderId="2" xfId="0" applyNumberFormat="1" applyFont="1" applyFill="1" applyBorder="1" applyAlignment="1">
      <alignment horizontal="center" vertical="center"/>
    </xf>
    <xf numFmtId="0" fontId="19" fillId="0" borderId="0" xfId="1" applyFont="1" applyBorder="1" applyAlignment="1">
      <alignment horizontal="left" vertical="top" wrapText="1"/>
    </xf>
    <xf numFmtId="0" fontId="2" fillId="3" borderId="15" xfId="0" applyFont="1" applyFill="1" applyBorder="1" applyAlignment="1">
      <alignment vertical="center"/>
    </xf>
    <xf numFmtId="165" fontId="23" fillId="3" borderId="15" xfId="1" applyNumberFormat="1" applyFont="1" applyFill="1" applyBorder="1" applyAlignment="1">
      <alignment horizontal="center" vertical="center"/>
    </xf>
    <xf numFmtId="167" fontId="23" fillId="3" borderId="15" xfId="1" applyNumberFormat="1" applyFont="1" applyFill="1" applyBorder="1" applyAlignment="1">
      <alignment horizontal="center" vertical="center"/>
    </xf>
    <xf numFmtId="0" fontId="3" fillId="4" borderId="0" xfId="0" applyFont="1" applyFill="1" applyBorder="1" applyAlignment="1">
      <alignment horizontal="right" vertical="center" wrapText="1"/>
    </xf>
    <xf numFmtId="167" fontId="23" fillId="0" borderId="10" xfId="9" applyNumberFormat="1" applyFont="1" applyBorder="1" applyAlignment="1">
      <alignment horizontal="center" vertical="center"/>
    </xf>
    <xf numFmtId="167" fontId="14" fillId="0" borderId="5" xfId="0" applyNumberFormat="1" applyFont="1" applyBorder="1" applyAlignment="1">
      <alignment horizontal="center" vertical="center"/>
    </xf>
    <xf numFmtId="167" fontId="14" fillId="0" borderId="9" xfId="0" applyNumberFormat="1" applyFont="1" applyBorder="1" applyAlignment="1">
      <alignment horizontal="center" vertical="center"/>
    </xf>
    <xf numFmtId="167" fontId="14" fillId="3" borderId="12" xfId="0" applyNumberFormat="1" applyFont="1" applyFill="1" applyBorder="1" applyAlignment="1">
      <alignment horizontal="center" vertical="center"/>
    </xf>
    <xf numFmtId="167" fontId="14" fillId="3" borderId="15" xfId="0" applyNumberFormat="1" applyFont="1" applyFill="1" applyBorder="1" applyAlignment="1">
      <alignment horizontal="center" vertical="center"/>
    </xf>
    <xf numFmtId="167" fontId="14" fillId="3" borderId="37" xfId="0" applyNumberFormat="1" applyFont="1" applyFill="1" applyBorder="1" applyAlignment="1">
      <alignment horizontal="center" vertical="center"/>
    </xf>
    <xf numFmtId="0" fontId="14" fillId="0" borderId="83" xfId="0" applyFont="1" applyBorder="1" applyAlignment="1">
      <alignment horizontal="center" vertical="center"/>
    </xf>
    <xf numFmtId="0" fontId="3" fillId="0" borderId="83" xfId="0" applyFont="1" applyBorder="1" applyAlignment="1">
      <alignment horizontal="right" vertical="center" wrapText="1"/>
    </xf>
    <xf numFmtId="165" fontId="22" fillId="0" borderId="35" xfId="0" applyNumberFormat="1" applyFont="1" applyBorder="1" applyAlignment="1">
      <alignment horizontal="center" vertical="center"/>
    </xf>
    <xf numFmtId="165" fontId="22" fillId="0" borderId="83" xfId="0" applyNumberFormat="1" applyFont="1" applyBorder="1" applyAlignment="1">
      <alignment horizontal="center" vertical="center"/>
    </xf>
    <xf numFmtId="165" fontId="22" fillId="0" borderId="3" xfId="0" applyNumberFormat="1" applyFont="1" applyBorder="1" applyAlignment="1">
      <alignment horizontal="center" vertical="center"/>
    </xf>
    <xf numFmtId="165" fontId="22" fillId="0" borderId="0" xfId="0" applyNumberFormat="1" applyFont="1" applyBorder="1" applyAlignment="1">
      <alignment horizontal="center" vertical="center"/>
    </xf>
    <xf numFmtId="0" fontId="2" fillId="0" borderId="35" xfId="0" applyFont="1" applyFill="1" applyBorder="1" applyAlignment="1">
      <alignment vertical="center"/>
    </xf>
    <xf numFmtId="0" fontId="24" fillId="0" borderId="35" xfId="0" applyFont="1" applyFill="1" applyBorder="1" applyAlignment="1">
      <alignment horizontal="center" vertical="center"/>
    </xf>
    <xf numFmtId="1" fontId="14" fillId="0" borderId="0" xfId="0" applyNumberFormat="1" applyFont="1" applyBorder="1" applyAlignment="1">
      <alignment horizontal="center" vertical="center"/>
    </xf>
    <xf numFmtId="1" fontId="14" fillId="0" borderId="83" xfId="0" applyNumberFormat="1" applyFont="1" applyBorder="1" applyAlignment="1">
      <alignment horizontal="center" vertical="center"/>
    </xf>
    <xf numFmtId="1" fontId="14" fillId="3" borderId="71" xfId="0" applyNumberFormat="1" applyFont="1" applyFill="1" applyBorder="1" applyAlignment="1">
      <alignment horizontal="center" vertical="center"/>
    </xf>
    <xf numFmtId="0" fontId="24" fillId="0" borderId="5" xfId="0" applyFont="1" applyBorder="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165" fontId="19" fillId="0" borderId="0" xfId="1" applyNumberFormat="1" applyFont="1" applyBorder="1" applyAlignment="1">
      <alignment horizontal="center" vertical="top"/>
    </xf>
    <xf numFmtId="166" fontId="19" fillId="0" borderId="0" xfId="1" applyNumberFormat="1" applyFont="1" applyBorder="1" applyAlignment="1">
      <alignment horizontal="center" vertical="top"/>
    </xf>
    <xf numFmtId="0" fontId="2" fillId="6" borderId="7" xfId="0" applyFont="1" applyFill="1" applyBorder="1" applyAlignment="1">
      <alignment horizontal="center" vertical="center"/>
    </xf>
    <xf numFmtId="0" fontId="2" fillId="0" borderId="35" xfId="0" applyFont="1" applyBorder="1" applyAlignment="1">
      <alignment horizontal="center" vertical="center" wrapText="1"/>
    </xf>
    <xf numFmtId="0" fontId="0" fillId="0" borderId="0" xfId="0"/>
    <xf numFmtId="0" fontId="0" fillId="0" borderId="64" xfId="0" applyBorder="1"/>
    <xf numFmtId="0" fontId="3" fillId="0" borderId="0" xfId="0" applyFont="1" applyAlignment="1">
      <alignment horizontal="right" vertical="center" wrapText="1" readingOrder="2"/>
    </xf>
    <xf numFmtId="0" fontId="3" fillId="0" borderId="0" xfId="0" applyFont="1" applyAlignment="1">
      <alignment vertical="center"/>
    </xf>
    <xf numFmtId="0" fontId="2" fillId="0" borderId="35" xfId="0" applyFont="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3" fillId="0" borderId="0" xfId="0" applyFont="1" applyAlignment="1">
      <alignment horizontal="right" vertical="center" readingOrder="2"/>
    </xf>
    <xf numFmtId="0" fontId="24" fillId="0" borderId="0" xfId="0" applyFont="1" applyFill="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21" fillId="0" borderId="0" xfId="0" applyFont="1" applyAlignment="1">
      <alignment vertical="center" wrapText="1"/>
    </xf>
    <xf numFmtId="0" fontId="3" fillId="3" borderId="13" xfId="0" applyFont="1" applyFill="1" applyBorder="1" applyAlignment="1">
      <alignment horizontal="center" vertical="center" wrapText="1"/>
    </xf>
    <xf numFmtId="0" fontId="1" fillId="0" borderId="0" xfId="0" applyFont="1" applyAlignment="1">
      <alignment horizontal="center"/>
    </xf>
    <xf numFmtId="0" fontId="1" fillId="0" borderId="63" xfId="0" applyFont="1" applyBorder="1" applyAlignment="1">
      <alignment horizontal="center" vertical="center"/>
    </xf>
    <xf numFmtId="0" fontId="2" fillId="6" borderId="8" xfId="0" applyFont="1" applyFill="1" applyBorder="1" applyAlignment="1">
      <alignment horizontal="center" vertical="center"/>
    </xf>
    <xf numFmtId="0" fontId="2" fillId="0" borderId="12" xfId="0" applyFont="1" applyBorder="1" applyAlignment="1">
      <alignment horizontal="center" vertical="center" wrapText="1" readingOrder="2"/>
    </xf>
    <xf numFmtId="0" fontId="2" fillId="0" borderId="0" xfId="0" applyFont="1" applyAlignment="1">
      <alignment horizontal="center" vertical="center" wrapText="1" readingOrder="2"/>
    </xf>
    <xf numFmtId="0" fontId="2" fillId="0" borderId="2" xfId="0" applyFont="1" applyBorder="1" applyAlignment="1">
      <alignment horizontal="center" vertical="center" wrapText="1" readingOrder="2"/>
    </xf>
    <xf numFmtId="0" fontId="2" fillId="3" borderId="13" xfId="0" applyFont="1" applyFill="1" applyBorder="1" applyAlignment="1">
      <alignment horizontal="center" vertical="center"/>
    </xf>
    <xf numFmtId="0" fontId="3" fillId="0" borderId="0" xfId="0" applyFont="1" applyAlignment="1">
      <alignment horizontal="right" vertical="center"/>
    </xf>
    <xf numFmtId="0" fontId="18" fillId="0" borderId="0" xfId="7" applyFont="1" applyBorder="1" applyAlignment="1">
      <alignment horizontal="center" vertical="center"/>
    </xf>
    <xf numFmtId="0" fontId="20" fillId="0" borderId="0" xfId="7" applyFont="1" applyBorder="1" applyAlignment="1">
      <alignment horizontal="center" vertical="center" wrapText="1"/>
    </xf>
    <xf numFmtId="0" fontId="3" fillId="0" borderId="1" xfId="0" applyFont="1" applyBorder="1" applyAlignment="1">
      <alignment horizontal="right" vertical="center" readingOrder="2"/>
    </xf>
    <xf numFmtId="0" fontId="2" fillId="3" borderId="15" xfId="0" applyFont="1" applyFill="1" applyBorder="1" applyAlignment="1">
      <alignment horizontal="center" vertical="center" readingOrder="2"/>
    </xf>
    <xf numFmtId="0" fontId="2" fillId="3" borderId="12" xfId="0" applyFont="1" applyFill="1" applyBorder="1" applyAlignment="1">
      <alignment horizontal="center" vertical="center"/>
    </xf>
    <xf numFmtId="0" fontId="2" fillId="2" borderId="4" xfId="0" applyFont="1" applyFill="1" applyBorder="1" applyAlignment="1">
      <alignment vertical="center"/>
    </xf>
    <xf numFmtId="0" fontId="14" fillId="0" borderId="10" xfId="0" applyFont="1" applyBorder="1" applyAlignment="1">
      <alignment horizontal="center" vertical="center"/>
    </xf>
    <xf numFmtId="0" fontId="2" fillId="2" borderId="15" xfId="0" applyFont="1" applyFill="1" applyBorder="1" applyAlignment="1">
      <alignment horizontal="center" vertical="center"/>
    </xf>
    <xf numFmtId="0" fontId="14"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3" xfId="0" applyFont="1" applyBorder="1" applyAlignment="1">
      <alignment horizontal="center" vertical="center"/>
    </xf>
    <xf numFmtId="0" fontId="2" fillId="3" borderId="35" xfId="0" applyFont="1" applyFill="1" applyBorder="1" applyAlignment="1">
      <alignment horizontal="center" vertical="center"/>
    </xf>
    <xf numFmtId="0" fontId="14" fillId="3" borderId="35" xfId="0" applyFont="1" applyFill="1" applyBorder="1" applyAlignment="1">
      <alignment horizontal="center" vertical="center"/>
    </xf>
    <xf numFmtId="0" fontId="2" fillId="0" borderId="12" xfId="0" applyFont="1" applyBorder="1" applyAlignment="1">
      <alignment horizontal="center" vertical="center"/>
    </xf>
    <xf numFmtId="0" fontId="14" fillId="3" borderId="13" xfId="0" applyFont="1" applyFill="1" applyBorder="1" applyAlignment="1">
      <alignment horizontal="center" vertical="center"/>
    </xf>
    <xf numFmtId="0" fontId="19" fillId="0" borderId="33" xfId="3" applyFont="1" applyBorder="1" applyAlignment="1">
      <alignment horizontal="center" wrapText="1"/>
    </xf>
    <xf numFmtId="0" fontId="18" fillId="0" borderId="31" xfId="3" applyFont="1" applyBorder="1" applyAlignment="1">
      <alignment horizontal="center" vertical="center"/>
    </xf>
    <xf numFmtId="0" fontId="18" fillId="0" borderId="34" xfId="3" applyFont="1" applyBorder="1" applyAlignment="1">
      <alignment horizontal="center" vertical="center"/>
    </xf>
    <xf numFmtId="0" fontId="2" fillId="2" borderId="8" xfId="0" applyFont="1" applyFill="1" applyBorder="1" applyAlignment="1">
      <alignment horizontal="center" vertical="center"/>
    </xf>
    <xf numFmtId="0" fontId="19" fillId="0" borderId="22" xfId="3" applyFont="1" applyBorder="1" applyAlignment="1">
      <alignment horizontal="center" wrapText="1"/>
    </xf>
    <xf numFmtId="0" fontId="18" fillId="0" borderId="32" xfId="3" applyFont="1" applyBorder="1" applyAlignment="1">
      <alignment horizontal="center" vertical="center"/>
    </xf>
    <xf numFmtId="0" fontId="19" fillId="0" borderId="23" xfId="3" applyFont="1" applyBorder="1" applyAlignment="1">
      <alignment horizontal="center" wrapText="1"/>
    </xf>
    <xf numFmtId="0" fontId="1" fillId="0" borderId="6" xfId="0" applyFont="1" applyBorder="1" applyAlignment="1">
      <alignment horizontal="center" vertical="center" wrapText="1"/>
    </xf>
    <xf numFmtId="0" fontId="14" fillId="0" borderId="12" xfId="0" applyFont="1" applyBorder="1" applyAlignment="1">
      <alignment horizontal="center" vertical="center"/>
    </xf>
    <xf numFmtId="0" fontId="14" fillId="3" borderId="71" xfId="0" applyFont="1" applyFill="1" applyBorder="1" applyAlignment="1">
      <alignment horizontal="center" vertical="center"/>
    </xf>
    <xf numFmtId="0" fontId="14" fillId="0" borderId="83" xfId="0" applyFont="1" applyBorder="1" applyAlignment="1">
      <alignment horizontal="center" vertical="center"/>
    </xf>
    <xf numFmtId="0" fontId="1" fillId="0" borderId="63" xfId="0" applyFont="1" applyBorder="1" applyAlignment="1">
      <alignment horizontal="center" vertical="center" wrapText="1"/>
    </xf>
    <xf numFmtId="0" fontId="14" fillId="0" borderId="38" xfId="0" applyFont="1" applyBorder="1" applyAlignment="1">
      <alignment horizontal="center" vertical="center"/>
    </xf>
    <xf numFmtId="0" fontId="14" fillId="0" borderId="82" xfId="0" applyFont="1" applyBorder="1" applyAlignment="1">
      <alignment horizontal="center" vertical="center"/>
    </xf>
    <xf numFmtId="0" fontId="14" fillId="3" borderId="82" xfId="0" applyFont="1" applyFill="1" applyBorder="1" applyAlignment="1">
      <alignment horizontal="center" vertical="center"/>
    </xf>
    <xf numFmtId="0" fontId="2" fillId="3" borderId="71" xfId="0" applyFont="1" applyFill="1" applyBorder="1" applyAlignment="1">
      <alignment horizontal="center" vertical="center"/>
    </xf>
    <xf numFmtId="0" fontId="2" fillId="6" borderId="64"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4" fillId="0" borderId="35" xfId="0" applyFont="1" applyFill="1" applyBorder="1" applyAlignment="1">
      <alignment horizontal="center" vertical="center"/>
    </xf>
    <xf numFmtId="0" fontId="14" fillId="6" borderId="64" xfId="0" applyFont="1" applyFill="1" applyBorder="1" applyAlignment="1">
      <alignment horizontal="center" vertical="center" wrapText="1"/>
    </xf>
    <xf numFmtId="0" fontId="2" fillId="0" borderId="0" xfId="0" applyFont="1" applyFill="1" applyBorder="1" applyAlignment="1">
      <alignment horizontal="right" vertical="center"/>
    </xf>
    <xf numFmtId="0" fontId="3" fillId="3" borderId="11" xfId="0" applyFont="1" applyFill="1" applyBorder="1" applyAlignment="1">
      <alignment horizontal="center" vertical="center"/>
    </xf>
    <xf numFmtId="0" fontId="3" fillId="3" borderId="0" xfId="0" applyFont="1" applyFill="1" applyBorder="1" applyAlignment="1">
      <alignment horizontal="center" vertical="center"/>
    </xf>
    <xf numFmtId="0" fontId="2" fillId="6" borderId="0"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83" xfId="0" applyFont="1" applyFill="1" applyBorder="1" applyAlignment="1">
      <alignment horizontal="center" vertical="center"/>
    </xf>
    <xf numFmtId="0" fontId="2" fillId="3" borderId="82" xfId="0" applyFont="1" applyFill="1" applyBorder="1" applyAlignment="1">
      <alignment horizontal="center" vertical="center"/>
    </xf>
    <xf numFmtId="0" fontId="2" fillId="0" borderId="0" xfId="0" applyFont="1" applyBorder="1" applyAlignment="1">
      <alignment horizontal="center" vertical="center" wrapText="1" readingOrder="2"/>
    </xf>
    <xf numFmtId="0" fontId="3" fillId="4" borderId="1" xfId="0" applyFont="1" applyFill="1" applyBorder="1" applyAlignment="1">
      <alignment horizontal="right" vertical="center" wrapText="1"/>
    </xf>
    <xf numFmtId="0" fontId="8" fillId="4" borderId="0" xfId="0" applyFont="1" applyFill="1" applyBorder="1" applyAlignment="1">
      <alignment horizontal="center" vertical="center" wrapText="1" readingOrder="2"/>
    </xf>
    <xf numFmtId="0" fontId="2" fillId="0" borderId="9" xfId="0" applyFont="1" applyBorder="1" applyAlignment="1">
      <alignment horizontal="center" vertical="center"/>
    </xf>
    <xf numFmtId="0" fontId="2" fillId="0" borderId="86" xfId="0" applyFont="1" applyBorder="1" applyAlignment="1">
      <alignment horizontal="center" vertical="center"/>
    </xf>
    <xf numFmtId="0" fontId="2" fillId="6" borderId="64" xfId="0" applyFont="1" applyFill="1" applyBorder="1" applyAlignment="1">
      <alignment horizontal="center" vertical="center"/>
    </xf>
    <xf numFmtId="0" fontId="2" fillId="3" borderId="1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4" xfId="0" applyFont="1" applyBorder="1" applyAlignment="1">
      <alignment horizontal="center" vertical="center" wrapText="1"/>
    </xf>
    <xf numFmtId="0" fontId="2" fillId="3" borderId="1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64" xfId="0" applyFont="1" applyFill="1" applyBorder="1" applyAlignment="1">
      <alignment horizontal="center" vertical="center" wrapText="1"/>
    </xf>
    <xf numFmtId="0" fontId="2" fillId="2" borderId="3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82" xfId="0" applyFont="1" applyFill="1" applyBorder="1" applyAlignment="1">
      <alignment horizontal="center" vertical="center" wrapText="1"/>
    </xf>
    <xf numFmtId="0" fontId="3" fillId="3" borderId="83" xfId="0" applyFont="1" applyFill="1" applyBorder="1" applyAlignment="1">
      <alignment horizontal="center" vertical="center" wrapText="1"/>
    </xf>
    <xf numFmtId="0" fontId="3" fillId="4" borderId="0" xfId="0" applyFont="1" applyFill="1" applyBorder="1" applyAlignment="1">
      <alignment horizontal="right" vertical="center" wrapText="1"/>
    </xf>
    <xf numFmtId="0" fontId="1"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19" fillId="0" borderId="0" xfId="1" applyNumberFormat="1" applyFont="1" applyBorder="1" applyAlignment="1">
      <alignment horizontal="center" vertical="top"/>
    </xf>
    <xf numFmtId="166" fontId="19" fillId="0" borderId="0" xfId="1" applyNumberFormat="1" applyFont="1" applyBorder="1" applyAlignment="1">
      <alignment horizontal="center" vertical="top"/>
    </xf>
    <xf numFmtId="0" fontId="1" fillId="0" borderId="0" xfId="0" applyFont="1" applyBorder="1" applyAlignment="1">
      <alignment horizontal="center" vertical="center"/>
    </xf>
    <xf numFmtId="0" fontId="3" fillId="0" borderId="1" xfId="0" applyFont="1" applyBorder="1" applyAlignment="1">
      <alignment horizontal="center" vertical="center"/>
    </xf>
    <xf numFmtId="0" fontId="2" fillId="3" borderId="4" xfId="0" applyFont="1" applyFill="1" applyBorder="1" applyAlignment="1">
      <alignment horizontal="center" vertical="center" wrapText="1"/>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2" fillId="0" borderId="12" xfId="0" applyFont="1" applyBorder="1" applyAlignment="1">
      <alignment horizontal="center" vertical="center" wrapText="1"/>
    </xf>
    <xf numFmtId="0" fontId="3"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2" borderId="84" xfId="0" applyFont="1" applyFill="1" applyBorder="1" applyAlignment="1">
      <alignment horizontal="center" vertical="center" wrapText="1"/>
    </xf>
    <xf numFmtId="164" fontId="5" fillId="0" borderId="85" xfId="0" applyNumberFormat="1" applyFont="1" applyBorder="1" applyAlignment="1">
      <alignment horizontal="center" vertical="center"/>
    </xf>
    <xf numFmtId="164" fontId="5" fillId="0" borderId="9" xfId="0" applyNumberFormat="1" applyFont="1" applyBorder="1" applyAlignment="1">
      <alignment horizontal="center" vertical="center"/>
    </xf>
    <xf numFmtId="164" fontId="5" fillId="0" borderId="55" xfId="0" applyNumberFormat="1" applyFont="1" applyBorder="1" applyAlignment="1">
      <alignment horizontal="center" vertical="center"/>
    </xf>
    <xf numFmtId="164" fontId="5"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8" fillId="6" borderId="1" xfId="0" applyFont="1" applyFill="1" applyBorder="1" applyAlignment="1">
      <alignment horizontal="center" vertical="center"/>
    </xf>
    <xf numFmtId="0" fontId="31" fillId="6" borderId="1" xfId="0" applyFont="1" applyFill="1" applyBorder="1" applyAlignment="1">
      <alignment horizontal="center" vertical="center"/>
    </xf>
    <xf numFmtId="0" fontId="31" fillId="6" borderId="2" xfId="0" applyFont="1" applyFill="1" applyBorder="1" applyAlignment="1">
      <alignment horizontal="center" vertical="center"/>
    </xf>
    <xf numFmtId="0" fontId="2" fillId="6" borderId="11" xfId="0" applyFont="1" applyFill="1" applyBorder="1" applyAlignment="1">
      <alignment horizontal="center" vertical="center" wrapText="1"/>
    </xf>
    <xf numFmtId="0" fontId="3" fillId="4" borderId="0" xfId="0" applyFont="1" applyFill="1" applyBorder="1" applyAlignment="1">
      <alignment horizontal="right" vertical="center"/>
    </xf>
    <xf numFmtId="0" fontId="17" fillId="0" borderId="78" xfId="10" applyFont="1" applyBorder="1" applyAlignment="1">
      <alignment horizontal="center" wrapText="1"/>
    </xf>
    <xf numFmtId="0" fontId="16" fillId="0" borderId="79" xfId="10" applyFont="1" applyBorder="1" applyAlignment="1">
      <alignment horizontal="center" vertical="center"/>
    </xf>
    <xf numFmtId="0" fontId="16" fillId="0" borderId="80" xfId="10" applyFont="1" applyBorder="1" applyAlignment="1">
      <alignment horizontal="center" vertical="center"/>
    </xf>
    <xf numFmtId="0" fontId="2" fillId="2" borderId="6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4" fillId="0" borderId="0" xfId="0" applyFont="1" applyFill="1" applyBorder="1" applyAlignment="1">
      <alignment horizontal="right" vertical="center"/>
    </xf>
    <xf numFmtId="0" fontId="2" fillId="0" borderId="82" xfId="0" applyFont="1" applyBorder="1" applyAlignment="1">
      <alignment horizontal="center" vertical="center" wrapText="1"/>
    </xf>
    <xf numFmtId="0" fontId="2" fillId="0" borderId="12" xfId="0" applyFont="1" applyBorder="1" applyAlignment="1">
      <alignment horizontal="right" vertical="center" wrapText="1"/>
    </xf>
    <xf numFmtId="0" fontId="2" fillId="0" borderId="64" xfId="0" applyFont="1" applyBorder="1" applyAlignment="1">
      <alignment horizontal="right" vertical="center" wrapText="1"/>
    </xf>
    <xf numFmtId="0" fontId="3" fillId="0" borderId="1" xfId="0" applyFont="1" applyBorder="1" applyAlignment="1">
      <alignment horizontal="right" vertical="center" wrapText="1" readingOrder="2"/>
    </xf>
    <xf numFmtId="0" fontId="2" fillId="0" borderId="0" xfId="0" applyFont="1" applyBorder="1" applyAlignment="1">
      <alignment horizontal="right" vertical="center" wrapText="1"/>
    </xf>
    <xf numFmtId="0" fontId="2" fillId="0" borderId="2" xfId="0" applyFont="1" applyBorder="1" applyAlignment="1">
      <alignment horizontal="right" vertical="center" wrapText="1"/>
    </xf>
    <xf numFmtId="0" fontId="2" fillId="0" borderId="6" xfId="0" applyFont="1" applyBorder="1" applyAlignment="1">
      <alignment horizontal="right" vertical="center" wrapText="1"/>
    </xf>
    <xf numFmtId="0" fontId="2" fillId="3" borderId="4" xfId="0" applyFont="1" applyFill="1" applyBorder="1" applyAlignment="1">
      <alignment horizontal="center" vertical="center" wrapText="1" readingOrder="2"/>
    </xf>
    <xf numFmtId="0" fontId="2" fillId="0" borderId="13" xfId="0" applyFont="1" applyBorder="1" applyAlignment="1">
      <alignment horizontal="center" vertical="center" wrapText="1" readingOrder="2"/>
    </xf>
    <xf numFmtId="0" fontId="2" fillId="6" borderId="8" xfId="0" applyFont="1" applyFill="1" applyBorder="1" applyAlignment="1">
      <alignment horizontal="center" vertical="center" wrapText="1"/>
    </xf>
    <xf numFmtId="0" fontId="2" fillId="6" borderId="15" xfId="0" applyFont="1" applyFill="1" applyBorder="1" applyAlignment="1">
      <alignment horizontal="center" vertical="center" wrapText="1" readingOrder="2"/>
    </xf>
    <xf numFmtId="0" fontId="4" fillId="0" borderId="0" xfId="0" applyFont="1" applyBorder="1" applyAlignment="1">
      <alignment horizontal="center" vertical="center"/>
    </xf>
  </cellXfs>
  <cellStyles count="11">
    <cellStyle name="Normal" xfId="0" builtinId="0"/>
    <cellStyle name="Normal 2" xfId="8"/>
    <cellStyle name="Normal_1" xfId="6"/>
    <cellStyle name="Normal_18" xfId="10"/>
    <cellStyle name="Normal_2" xfId="4"/>
    <cellStyle name="Normal_3" xfId="5"/>
    <cellStyle name="Normal_4" xfId="7"/>
    <cellStyle name="Normal_5" xfId="3"/>
    <cellStyle name="Normal_6" xfId="2"/>
    <cellStyle name="Normal_Sheet1" xfId="1"/>
    <cellStyle name="Normal_Sheet11" xfId="9"/>
  </cellStyles>
  <dxfs count="0"/>
  <tableStyles count="0" defaultTableStyle="TableStyleMedium9" defaultPivotStyle="PivotStyleLight16"/>
  <colors>
    <mruColors>
      <color rgb="FFE8D8F4"/>
      <color rgb="FFC59DE3"/>
      <color rgb="FFD3B4EA"/>
      <color rgb="FFD6AAE8"/>
      <color rgb="FFDC85E3"/>
      <color rgb="FFD8B4DE"/>
      <color rgb="FFFFB3FF"/>
      <color rgb="FFFF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19051</xdr:colOff>
      <xdr:row>22</xdr:row>
      <xdr:rowOff>304800</xdr:rowOff>
    </xdr:from>
    <xdr:to>
      <xdr:col>4</xdr:col>
      <xdr:colOff>0</xdr:colOff>
      <xdr:row>22</xdr:row>
      <xdr:rowOff>304802</xdr:rowOff>
    </xdr:to>
    <xdr:cxnSp macro="">
      <xdr:nvCxnSpPr>
        <xdr:cNvPr id="5121" name="AutoShape 1"/>
        <xdr:cNvCxnSpPr>
          <a:cxnSpLocks noChangeShapeType="1"/>
        </xdr:cNvCxnSpPr>
      </xdr:nvCxnSpPr>
      <xdr:spPr bwMode="auto">
        <a:xfrm rot="10800000">
          <a:off x="10172461875" y="6819900"/>
          <a:ext cx="5400674" cy="2"/>
        </a:xfrm>
        <a:prstGeom prst="straightConnector1">
          <a:avLst/>
        </a:prstGeom>
        <a:noFill/>
        <a:ln w="57150" cap="sq">
          <a:solidFill>
            <a:srgbClr val="5F497A"/>
          </a:solidFill>
          <a:round/>
          <a:headEnd/>
          <a:tailEnd/>
        </a:ln>
        <a:effectLst/>
      </xdr:spPr>
    </xdr:cxnSp>
    <xdr:clientData/>
  </xdr:twoCellAnchor>
  <xdr:twoCellAnchor>
    <xdr:from>
      <xdr:col>0</xdr:col>
      <xdr:colOff>47625</xdr:colOff>
      <xdr:row>0</xdr:row>
      <xdr:rowOff>95250</xdr:rowOff>
    </xdr:from>
    <xdr:to>
      <xdr:col>3</xdr:col>
      <xdr:colOff>1104899</xdr:colOff>
      <xdr:row>0</xdr:row>
      <xdr:rowOff>95252</xdr:rowOff>
    </xdr:to>
    <xdr:cxnSp macro="">
      <xdr:nvCxnSpPr>
        <xdr:cNvPr id="6" name="AutoShape 1"/>
        <xdr:cNvCxnSpPr>
          <a:cxnSpLocks noChangeShapeType="1"/>
        </xdr:cNvCxnSpPr>
      </xdr:nvCxnSpPr>
      <xdr:spPr bwMode="auto">
        <a:xfrm rot="10800000">
          <a:off x="10172490451" y="95250"/>
          <a:ext cx="5400674"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oneCellAnchor>
    <xdr:from>
      <xdr:col>4</xdr:col>
      <xdr:colOff>0</xdr:colOff>
      <xdr:row>22</xdr:row>
      <xdr:rowOff>76200</xdr:rowOff>
    </xdr:from>
    <xdr:ext cx="847725" cy="264560"/>
    <xdr:sp macro="" textlink="">
      <xdr:nvSpPr>
        <xdr:cNvPr id="7" name="مربع نص 6"/>
        <xdr:cNvSpPr txBox="1"/>
      </xdr:nvSpPr>
      <xdr:spPr>
        <a:xfrm>
          <a:off x="10170899775" y="6638925"/>
          <a:ext cx="84772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r" rtl="1"/>
          <a:endParaRPr lang="en-US" sz="1100"/>
        </a:p>
      </xdr:txBody>
    </xdr:sp>
    <xdr:clientData/>
  </xdr:oneCellAnchor>
  <xdr:twoCellAnchor>
    <xdr:from>
      <xdr:col>0</xdr:col>
      <xdr:colOff>1</xdr:colOff>
      <xdr:row>49</xdr:row>
      <xdr:rowOff>95250</xdr:rowOff>
    </xdr:from>
    <xdr:to>
      <xdr:col>3</xdr:col>
      <xdr:colOff>1057274</xdr:colOff>
      <xdr:row>49</xdr:row>
      <xdr:rowOff>95252</xdr:rowOff>
    </xdr:to>
    <xdr:cxnSp macro="">
      <xdr:nvCxnSpPr>
        <xdr:cNvPr id="8" name="AutoShape 1"/>
        <xdr:cNvCxnSpPr>
          <a:cxnSpLocks noChangeShapeType="1"/>
        </xdr:cNvCxnSpPr>
      </xdr:nvCxnSpPr>
      <xdr:spPr bwMode="auto">
        <a:xfrm rot="10800000">
          <a:off x="10172538076" y="13982700"/>
          <a:ext cx="5400673" cy="2"/>
        </a:xfrm>
        <a:prstGeom prst="straightConnector1">
          <a:avLst/>
        </a:prstGeom>
        <a:noFill/>
        <a:ln w="57150" cap="sq">
          <a:solidFill>
            <a:srgbClr val="5F497A"/>
          </a:solidFill>
          <a:round/>
          <a:headEnd/>
          <a:tailEnd/>
        </a:ln>
        <a:effectLst/>
      </xdr:spPr>
    </xdr:cxnSp>
    <xdr:clientData/>
  </xdr:twoCellAnchor>
  <xdr:twoCellAnchor>
    <xdr:from>
      <xdr:col>0</xdr:col>
      <xdr:colOff>9526</xdr:colOff>
      <xdr:row>24</xdr:row>
      <xdr:rowOff>95250</xdr:rowOff>
    </xdr:from>
    <xdr:to>
      <xdr:col>3</xdr:col>
      <xdr:colOff>1066798</xdr:colOff>
      <xdr:row>24</xdr:row>
      <xdr:rowOff>95252</xdr:rowOff>
    </xdr:to>
    <xdr:cxnSp macro="">
      <xdr:nvCxnSpPr>
        <xdr:cNvPr id="9" name="AutoShape 1"/>
        <xdr:cNvCxnSpPr>
          <a:cxnSpLocks noChangeShapeType="1"/>
        </xdr:cNvCxnSpPr>
      </xdr:nvCxnSpPr>
      <xdr:spPr bwMode="auto">
        <a:xfrm rot="10800000">
          <a:off x="10172528552" y="7315200"/>
          <a:ext cx="5400672"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26</xdr:row>
      <xdr:rowOff>38100</xdr:rowOff>
    </xdr:from>
    <xdr:to>
      <xdr:col>10</xdr:col>
      <xdr:colOff>857247</xdr:colOff>
      <xdr:row>26</xdr:row>
      <xdr:rowOff>38102</xdr:rowOff>
    </xdr:to>
    <xdr:cxnSp macro="">
      <xdr:nvCxnSpPr>
        <xdr:cNvPr id="2" name="AutoShape 1"/>
        <xdr:cNvCxnSpPr>
          <a:cxnSpLocks noChangeShapeType="1"/>
        </xdr:cNvCxnSpPr>
      </xdr:nvCxnSpPr>
      <xdr:spPr bwMode="auto">
        <a:xfrm rot="10800000">
          <a:off x="9981209403" y="7115175"/>
          <a:ext cx="8029571" cy="2"/>
        </a:xfrm>
        <a:prstGeom prst="straightConnector1">
          <a:avLst/>
        </a:prstGeom>
        <a:noFill/>
        <a:ln w="57150" cap="sq">
          <a:solidFill>
            <a:srgbClr val="5F497A"/>
          </a:solidFill>
          <a:round/>
          <a:headEnd/>
          <a:tailEnd/>
        </a:ln>
        <a:effectLst/>
      </xdr:spPr>
    </xdr:cxnSp>
    <xdr:clientData/>
  </xdr:twoCellAnchor>
  <xdr:twoCellAnchor>
    <xdr:from>
      <xdr:col>0</xdr:col>
      <xdr:colOff>57149</xdr:colOff>
      <xdr:row>1</xdr:row>
      <xdr:rowOff>85725</xdr:rowOff>
    </xdr:from>
    <xdr:to>
      <xdr:col>11</xdr:col>
      <xdr:colOff>0</xdr:colOff>
      <xdr:row>1</xdr:row>
      <xdr:rowOff>87313</xdr:rowOff>
    </xdr:to>
    <xdr:cxnSp macro="">
      <xdr:nvCxnSpPr>
        <xdr:cNvPr id="3" name="AutoShape 1"/>
        <xdr:cNvCxnSpPr>
          <a:cxnSpLocks noChangeShapeType="1"/>
        </xdr:cNvCxnSpPr>
      </xdr:nvCxnSpPr>
      <xdr:spPr bwMode="auto">
        <a:xfrm rot="10800000">
          <a:off x="9981190351" y="114300"/>
          <a:ext cx="7991475" cy="1588"/>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47626</xdr:colOff>
      <xdr:row>20</xdr:row>
      <xdr:rowOff>342900</xdr:rowOff>
    </xdr:from>
    <xdr:to>
      <xdr:col>4</xdr:col>
      <xdr:colOff>0</xdr:colOff>
      <xdr:row>20</xdr:row>
      <xdr:rowOff>344488</xdr:rowOff>
    </xdr:to>
    <xdr:cxnSp macro="">
      <xdr:nvCxnSpPr>
        <xdr:cNvPr id="2" name="AutoShape 1"/>
        <xdr:cNvCxnSpPr>
          <a:cxnSpLocks noChangeShapeType="1"/>
        </xdr:cNvCxnSpPr>
      </xdr:nvCxnSpPr>
      <xdr:spPr bwMode="auto">
        <a:xfrm rot="10800000">
          <a:off x="9985247998" y="6962775"/>
          <a:ext cx="5915026" cy="1588"/>
        </a:xfrm>
        <a:prstGeom prst="straightConnector1">
          <a:avLst/>
        </a:prstGeom>
        <a:noFill/>
        <a:ln w="57150" cap="sq">
          <a:solidFill>
            <a:srgbClr val="5F497A"/>
          </a:solidFill>
          <a:round/>
          <a:headEnd/>
          <a:tailEnd/>
        </a:ln>
        <a:effectLst/>
      </xdr:spPr>
    </xdr:cxnSp>
    <xdr:clientData/>
  </xdr:twoCellAnchor>
  <xdr:twoCellAnchor>
    <xdr:from>
      <xdr:col>0</xdr:col>
      <xdr:colOff>19050</xdr:colOff>
      <xdr:row>1</xdr:row>
      <xdr:rowOff>28575</xdr:rowOff>
    </xdr:from>
    <xdr:to>
      <xdr:col>3</xdr:col>
      <xdr:colOff>1038225</xdr:colOff>
      <xdr:row>1</xdr:row>
      <xdr:rowOff>28576</xdr:rowOff>
    </xdr:to>
    <xdr:cxnSp macro="">
      <xdr:nvCxnSpPr>
        <xdr:cNvPr id="4" name="AutoShape 1"/>
        <xdr:cNvCxnSpPr>
          <a:cxnSpLocks noChangeShapeType="1"/>
        </xdr:cNvCxnSpPr>
      </xdr:nvCxnSpPr>
      <xdr:spPr bwMode="auto">
        <a:xfrm rot="10800000">
          <a:off x="9985295625" y="76200"/>
          <a:ext cx="5867400" cy="1"/>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23</xdr:row>
      <xdr:rowOff>47626</xdr:rowOff>
    </xdr:from>
    <xdr:to>
      <xdr:col>8</xdr:col>
      <xdr:colOff>904875</xdr:colOff>
      <xdr:row>23</xdr:row>
      <xdr:rowOff>47626</xdr:rowOff>
    </xdr:to>
    <xdr:cxnSp macro="">
      <xdr:nvCxnSpPr>
        <xdr:cNvPr id="2" name="AutoShape 1"/>
        <xdr:cNvCxnSpPr>
          <a:cxnSpLocks noChangeShapeType="1"/>
        </xdr:cNvCxnSpPr>
      </xdr:nvCxnSpPr>
      <xdr:spPr bwMode="auto">
        <a:xfrm rot="10800000" flipV="1">
          <a:off x="9982447650" y="7096126"/>
          <a:ext cx="8572500" cy="0"/>
        </a:xfrm>
        <a:prstGeom prst="straightConnector1">
          <a:avLst/>
        </a:prstGeom>
        <a:noFill/>
        <a:ln w="57150" cap="sq">
          <a:solidFill>
            <a:srgbClr val="5F497A"/>
          </a:solidFill>
          <a:round/>
          <a:headEnd/>
          <a:tailEnd/>
        </a:ln>
        <a:effectLst/>
      </xdr:spPr>
    </xdr:cxnSp>
    <xdr:clientData/>
  </xdr:twoCellAnchor>
  <xdr:twoCellAnchor>
    <xdr:from>
      <xdr:col>0</xdr:col>
      <xdr:colOff>76201</xdr:colOff>
      <xdr:row>1</xdr:row>
      <xdr:rowOff>76201</xdr:rowOff>
    </xdr:from>
    <xdr:to>
      <xdr:col>8</xdr:col>
      <xdr:colOff>923925</xdr:colOff>
      <xdr:row>1</xdr:row>
      <xdr:rowOff>76203</xdr:rowOff>
    </xdr:to>
    <xdr:cxnSp macro="">
      <xdr:nvCxnSpPr>
        <xdr:cNvPr id="3" name="AutoShape 1"/>
        <xdr:cNvCxnSpPr>
          <a:cxnSpLocks noChangeShapeType="1"/>
        </xdr:cNvCxnSpPr>
      </xdr:nvCxnSpPr>
      <xdr:spPr bwMode="auto">
        <a:xfrm rot="10800000">
          <a:off x="9982428600" y="114301"/>
          <a:ext cx="8524874"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22</xdr:row>
      <xdr:rowOff>428626</xdr:rowOff>
    </xdr:from>
    <xdr:to>
      <xdr:col>4</xdr:col>
      <xdr:colOff>1181099</xdr:colOff>
      <xdr:row>23</xdr:row>
      <xdr:rowOff>3</xdr:rowOff>
    </xdr:to>
    <xdr:cxnSp macro="">
      <xdr:nvCxnSpPr>
        <xdr:cNvPr id="2" name="AutoShape 1"/>
        <xdr:cNvCxnSpPr>
          <a:cxnSpLocks noChangeShapeType="1"/>
        </xdr:cNvCxnSpPr>
      </xdr:nvCxnSpPr>
      <xdr:spPr bwMode="auto">
        <a:xfrm rot="10800000">
          <a:off x="10144887001" y="7096126"/>
          <a:ext cx="6581773" cy="9527"/>
        </a:xfrm>
        <a:prstGeom prst="straightConnector1">
          <a:avLst/>
        </a:prstGeom>
        <a:noFill/>
        <a:ln w="57150" cap="sq">
          <a:solidFill>
            <a:srgbClr val="5F497A"/>
          </a:solidFill>
          <a:round/>
          <a:headEnd/>
          <a:tailEnd/>
        </a:ln>
        <a:effectLst/>
      </xdr:spPr>
    </xdr:cxnSp>
    <xdr:clientData/>
  </xdr:twoCellAnchor>
  <xdr:twoCellAnchor>
    <xdr:from>
      <xdr:col>0</xdr:col>
      <xdr:colOff>1</xdr:colOff>
      <xdr:row>43</xdr:row>
      <xdr:rowOff>171451</xdr:rowOff>
    </xdr:from>
    <xdr:to>
      <xdr:col>4</xdr:col>
      <xdr:colOff>1171575</xdr:colOff>
      <xdr:row>44</xdr:row>
      <xdr:rowOff>3</xdr:rowOff>
    </xdr:to>
    <xdr:cxnSp macro="">
      <xdr:nvCxnSpPr>
        <xdr:cNvPr id="3" name="AutoShape 1"/>
        <xdr:cNvCxnSpPr>
          <a:cxnSpLocks noChangeShapeType="1"/>
        </xdr:cNvCxnSpPr>
      </xdr:nvCxnSpPr>
      <xdr:spPr bwMode="auto">
        <a:xfrm rot="10800000">
          <a:off x="10144896525" y="14468476"/>
          <a:ext cx="6572249" cy="9527"/>
        </a:xfrm>
        <a:prstGeom prst="straightConnector1">
          <a:avLst/>
        </a:prstGeom>
        <a:noFill/>
        <a:ln w="57150" cap="sq">
          <a:solidFill>
            <a:srgbClr val="5F497A"/>
          </a:solidFill>
          <a:round/>
          <a:headEnd/>
          <a:tailEnd/>
        </a:ln>
        <a:effectLst/>
      </xdr:spPr>
    </xdr:cxnSp>
    <xdr:clientData/>
  </xdr:twoCellAnchor>
  <xdr:twoCellAnchor>
    <xdr:from>
      <xdr:col>0</xdr:col>
      <xdr:colOff>1</xdr:colOff>
      <xdr:row>24</xdr:row>
      <xdr:rowOff>114301</xdr:rowOff>
    </xdr:from>
    <xdr:to>
      <xdr:col>5</xdr:col>
      <xdr:colOff>0</xdr:colOff>
      <xdr:row>24</xdr:row>
      <xdr:rowOff>114304</xdr:rowOff>
    </xdr:to>
    <xdr:cxnSp macro="">
      <xdr:nvCxnSpPr>
        <xdr:cNvPr id="4" name="AutoShape 1"/>
        <xdr:cNvCxnSpPr>
          <a:cxnSpLocks noChangeShapeType="1"/>
        </xdr:cNvCxnSpPr>
      </xdr:nvCxnSpPr>
      <xdr:spPr bwMode="auto">
        <a:xfrm rot="10800000">
          <a:off x="10144858426" y="7429501"/>
          <a:ext cx="6610348" cy="3"/>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57150</xdr:colOff>
      <xdr:row>1</xdr:row>
      <xdr:rowOff>57151</xdr:rowOff>
    </xdr:from>
    <xdr:to>
      <xdr:col>4</xdr:col>
      <xdr:colOff>1190624</xdr:colOff>
      <xdr:row>1</xdr:row>
      <xdr:rowOff>57151</xdr:rowOff>
    </xdr:to>
    <xdr:cxnSp macro="">
      <xdr:nvCxnSpPr>
        <xdr:cNvPr id="5" name="AutoShape 1"/>
        <xdr:cNvCxnSpPr>
          <a:cxnSpLocks noChangeShapeType="1"/>
        </xdr:cNvCxnSpPr>
      </xdr:nvCxnSpPr>
      <xdr:spPr bwMode="auto">
        <a:xfrm rot="10800000" flipV="1">
          <a:off x="10144877476" y="95251"/>
          <a:ext cx="6534149" cy="0"/>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27</xdr:row>
      <xdr:rowOff>9525</xdr:rowOff>
    </xdr:from>
    <xdr:to>
      <xdr:col>8</xdr:col>
      <xdr:colOff>733425</xdr:colOff>
      <xdr:row>27</xdr:row>
      <xdr:rowOff>9529</xdr:rowOff>
    </xdr:to>
    <xdr:cxnSp macro="">
      <xdr:nvCxnSpPr>
        <xdr:cNvPr id="2" name="AutoShape 1"/>
        <xdr:cNvCxnSpPr>
          <a:cxnSpLocks noChangeShapeType="1"/>
        </xdr:cNvCxnSpPr>
      </xdr:nvCxnSpPr>
      <xdr:spPr bwMode="auto">
        <a:xfrm rot="10800000">
          <a:off x="10063257750" y="7058025"/>
          <a:ext cx="6724649" cy="4"/>
        </a:xfrm>
        <a:prstGeom prst="straightConnector1">
          <a:avLst/>
        </a:prstGeom>
        <a:noFill/>
        <a:ln w="57150" cap="sq">
          <a:solidFill>
            <a:srgbClr val="5F497A"/>
          </a:solidFill>
          <a:round/>
          <a:headEnd/>
          <a:tailEnd/>
        </a:ln>
        <a:effectLst/>
      </xdr:spPr>
    </xdr:cxnSp>
    <xdr:clientData/>
  </xdr:twoCellAnchor>
  <xdr:twoCellAnchor>
    <xdr:from>
      <xdr:col>0</xdr:col>
      <xdr:colOff>1</xdr:colOff>
      <xdr:row>55</xdr:row>
      <xdr:rowOff>38100</xdr:rowOff>
    </xdr:from>
    <xdr:to>
      <xdr:col>8</xdr:col>
      <xdr:colOff>781049</xdr:colOff>
      <xdr:row>55</xdr:row>
      <xdr:rowOff>38102</xdr:rowOff>
    </xdr:to>
    <xdr:cxnSp macro="">
      <xdr:nvCxnSpPr>
        <xdr:cNvPr id="3" name="AutoShape 1"/>
        <xdr:cNvCxnSpPr>
          <a:cxnSpLocks noChangeShapeType="1"/>
        </xdr:cNvCxnSpPr>
      </xdr:nvCxnSpPr>
      <xdr:spPr bwMode="auto">
        <a:xfrm rot="10800000">
          <a:off x="10063210126" y="14497050"/>
          <a:ext cx="6772273" cy="2"/>
        </a:xfrm>
        <a:prstGeom prst="straightConnector1">
          <a:avLst/>
        </a:prstGeom>
        <a:noFill/>
        <a:ln w="57150" cap="sq">
          <a:solidFill>
            <a:srgbClr val="5F497A"/>
          </a:solidFill>
          <a:round/>
          <a:headEnd/>
          <a:tailEnd/>
        </a:ln>
        <a:effectLst/>
      </xdr:spPr>
    </xdr:cxnSp>
    <xdr:clientData/>
  </xdr:twoCellAnchor>
  <xdr:twoCellAnchor>
    <xdr:from>
      <xdr:col>0</xdr:col>
      <xdr:colOff>76200</xdr:colOff>
      <xdr:row>29</xdr:row>
      <xdr:rowOff>114299</xdr:rowOff>
    </xdr:from>
    <xdr:to>
      <xdr:col>8</xdr:col>
      <xdr:colOff>771525</xdr:colOff>
      <xdr:row>29</xdr:row>
      <xdr:rowOff>123824</xdr:rowOff>
    </xdr:to>
    <xdr:cxnSp macro="">
      <xdr:nvCxnSpPr>
        <xdr:cNvPr id="4" name="AutoShape 1"/>
        <xdr:cNvCxnSpPr>
          <a:cxnSpLocks noChangeShapeType="1"/>
        </xdr:cNvCxnSpPr>
      </xdr:nvCxnSpPr>
      <xdr:spPr bwMode="auto">
        <a:xfrm rot="10800000" flipV="1">
          <a:off x="10063219650" y="7524749"/>
          <a:ext cx="6686550" cy="9525"/>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14</xdr:col>
      <xdr:colOff>285745</xdr:colOff>
      <xdr:row>56</xdr:row>
      <xdr:rowOff>38100</xdr:rowOff>
    </xdr:from>
    <xdr:to>
      <xdr:col>23</xdr:col>
      <xdr:colOff>200018</xdr:colOff>
      <xdr:row>56</xdr:row>
      <xdr:rowOff>38102</xdr:rowOff>
    </xdr:to>
    <xdr:cxnSp macro="">
      <xdr:nvCxnSpPr>
        <xdr:cNvPr id="6" name="AutoShape 1"/>
        <xdr:cNvCxnSpPr>
          <a:cxnSpLocks noChangeShapeType="1"/>
        </xdr:cNvCxnSpPr>
      </xdr:nvCxnSpPr>
      <xdr:spPr bwMode="auto">
        <a:xfrm rot="10800000">
          <a:off x="10048379707" y="14839950"/>
          <a:ext cx="5400673"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1</xdr:colOff>
      <xdr:row>1</xdr:row>
      <xdr:rowOff>9525</xdr:rowOff>
    </xdr:from>
    <xdr:to>
      <xdr:col>9</xdr:col>
      <xdr:colOff>0</xdr:colOff>
      <xdr:row>1</xdr:row>
      <xdr:rowOff>9527</xdr:rowOff>
    </xdr:to>
    <xdr:cxnSp macro="">
      <xdr:nvCxnSpPr>
        <xdr:cNvPr id="7" name="AutoShape 1"/>
        <xdr:cNvCxnSpPr>
          <a:cxnSpLocks noChangeShapeType="1"/>
        </xdr:cNvCxnSpPr>
      </xdr:nvCxnSpPr>
      <xdr:spPr bwMode="auto">
        <a:xfrm rot="10800000">
          <a:off x="10063210125" y="66675"/>
          <a:ext cx="6772274"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25</xdr:row>
      <xdr:rowOff>1</xdr:rowOff>
    </xdr:from>
    <xdr:to>
      <xdr:col>8</xdr:col>
      <xdr:colOff>762000</xdr:colOff>
      <xdr:row>25</xdr:row>
      <xdr:rowOff>9524</xdr:rowOff>
    </xdr:to>
    <xdr:cxnSp macro="">
      <xdr:nvCxnSpPr>
        <xdr:cNvPr id="2" name="AutoShape 1"/>
        <xdr:cNvCxnSpPr>
          <a:cxnSpLocks noChangeShapeType="1"/>
        </xdr:cNvCxnSpPr>
      </xdr:nvCxnSpPr>
      <xdr:spPr bwMode="auto">
        <a:xfrm rot="10800000" flipV="1">
          <a:off x="10062467175" y="7010401"/>
          <a:ext cx="6743699" cy="9523"/>
        </a:xfrm>
        <a:prstGeom prst="straightConnector1">
          <a:avLst/>
        </a:prstGeom>
        <a:noFill/>
        <a:ln w="57150" cap="sq">
          <a:solidFill>
            <a:srgbClr val="5F497A"/>
          </a:solidFill>
          <a:round/>
          <a:headEnd/>
          <a:tailEnd/>
        </a:ln>
        <a:effectLst/>
      </xdr:spPr>
    </xdr:cxnSp>
    <xdr:clientData/>
  </xdr:twoCellAnchor>
  <xdr:twoCellAnchor>
    <xdr:from>
      <xdr:col>0</xdr:col>
      <xdr:colOff>1</xdr:colOff>
      <xdr:row>51</xdr:row>
      <xdr:rowOff>276225</xdr:rowOff>
    </xdr:from>
    <xdr:to>
      <xdr:col>8</xdr:col>
      <xdr:colOff>733423</xdr:colOff>
      <xdr:row>51</xdr:row>
      <xdr:rowOff>276227</xdr:rowOff>
    </xdr:to>
    <xdr:cxnSp macro="">
      <xdr:nvCxnSpPr>
        <xdr:cNvPr id="3" name="AutoShape 1"/>
        <xdr:cNvCxnSpPr>
          <a:cxnSpLocks noChangeShapeType="1"/>
        </xdr:cNvCxnSpPr>
      </xdr:nvCxnSpPr>
      <xdr:spPr bwMode="auto">
        <a:xfrm rot="10800000">
          <a:off x="10062495752" y="14620875"/>
          <a:ext cx="6715122" cy="2"/>
        </a:xfrm>
        <a:prstGeom prst="straightConnector1">
          <a:avLst/>
        </a:prstGeom>
        <a:noFill/>
        <a:ln w="57150" cap="sq">
          <a:solidFill>
            <a:srgbClr val="5F497A"/>
          </a:solidFill>
          <a:round/>
          <a:headEnd/>
          <a:tailEnd/>
        </a:ln>
        <a:effectLst/>
      </xdr:spPr>
    </xdr:cxnSp>
    <xdr:clientData/>
  </xdr:twoCellAnchor>
  <xdr:twoCellAnchor>
    <xdr:from>
      <xdr:col>0</xdr:col>
      <xdr:colOff>38099</xdr:colOff>
      <xdr:row>0</xdr:row>
      <xdr:rowOff>123823</xdr:rowOff>
    </xdr:from>
    <xdr:to>
      <xdr:col>9</xdr:col>
      <xdr:colOff>0</xdr:colOff>
      <xdr:row>0</xdr:row>
      <xdr:rowOff>123824</xdr:rowOff>
    </xdr:to>
    <xdr:cxnSp macro="">
      <xdr:nvCxnSpPr>
        <xdr:cNvPr id="4" name="AutoShape 1"/>
        <xdr:cNvCxnSpPr>
          <a:cxnSpLocks noChangeShapeType="1"/>
        </xdr:cNvCxnSpPr>
      </xdr:nvCxnSpPr>
      <xdr:spPr bwMode="auto">
        <a:xfrm rot="10800000" flipV="1">
          <a:off x="10062438601" y="123823"/>
          <a:ext cx="6734175" cy="1"/>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28571</xdr:colOff>
      <xdr:row>27</xdr:row>
      <xdr:rowOff>104773</xdr:rowOff>
    </xdr:from>
    <xdr:to>
      <xdr:col>9</xdr:col>
      <xdr:colOff>0</xdr:colOff>
      <xdr:row>27</xdr:row>
      <xdr:rowOff>104774</xdr:rowOff>
    </xdr:to>
    <xdr:cxnSp macro="">
      <xdr:nvCxnSpPr>
        <xdr:cNvPr id="7" name="AutoShape 1"/>
        <xdr:cNvCxnSpPr>
          <a:cxnSpLocks noChangeShapeType="1"/>
        </xdr:cNvCxnSpPr>
      </xdr:nvCxnSpPr>
      <xdr:spPr bwMode="auto">
        <a:xfrm rot="10800000" flipV="1">
          <a:off x="10062438600" y="7515223"/>
          <a:ext cx="6743704" cy="1"/>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9526</xdr:colOff>
      <xdr:row>28</xdr:row>
      <xdr:rowOff>161925</xdr:rowOff>
    </xdr:from>
    <xdr:to>
      <xdr:col>2</xdr:col>
      <xdr:colOff>1219196</xdr:colOff>
      <xdr:row>28</xdr:row>
      <xdr:rowOff>161927</xdr:rowOff>
    </xdr:to>
    <xdr:cxnSp macro="">
      <xdr:nvCxnSpPr>
        <xdr:cNvPr id="2" name="AutoShape 1"/>
        <xdr:cNvCxnSpPr>
          <a:cxnSpLocks noChangeShapeType="1"/>
        </xdr:cNvCxnSpPr>
      </xdr:nvCxnSpPr>
      <xdr:spPr bwMode="auto">
        <a:xfrm rot="10800000">
          <a:off x="9985962379" y="6991350"/>
          <a:ext cx="5181595" cy="2"/>
        </a:xfrm>
        <a:prstGeom prst="straightConnector1">
          <a:avLst/>
        </a:prstGeom>
        <a:noFill/>
        <a:ln w="57150" cap="sq">
          <a:solidFill>
            <a:srgbClr val="5F497A"/>
          </a:solidFill>
          <a:round/>
          <a:headEnd/>
          <a:tailEnd/>
        </a:ln>
        <a:effectLst/>
      </xdr:spPr>
    </xdr:cxnSp>
    <xdr:clientData/>
  </xdr:twoCellAnchor>
  <xdr:twoCellAnchor>
    <xdr:from>
      <xdr:col>0</xdr:col>
      <xdr:colOff>1</xdr:colOff>
      <xdr:row>1</xdr:row>
      <xdr:rowOff>66676</xdr:rowOff>
    </xdr:from>
    <xdr:to>
      <xdr:col>2</xdr:col>
      <xdr:colOff>1200149</xdr:colOff>
      <xdr:row>1</xdr:row>
      <xdr:rowOff>66676</xdr:rowOff>
    </xdr:to>
    <xdr:cxnSp macro="">
      <xdr:nvCxnSpPr>
        <xdr:cNvPr id="3" name="AutoShape 1"/>
        <xdr:cNvCxnSpPr>
          <a:cxnSpLocks noChangeShapeType="1"/>
        </xdr:cNvCxnSpPr>
      </xdr:nvCxnSpPr>
      <xdr:spPr bwMode="auto">
        <a:xfrm rot="10800000" flipV="1">
          <a:off x="9986476726" y="114301"/>
          <a:ext cx="5172073" cy="0"/>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xdr:colOff>
      <xdr:row>22</xdr:row>
      <xdr:rowOff>609602</xdr:rowOff>
    </xdr:from>
    <xdr:to>
      <xdr:col>3</xdr:col>
      <xdr:colOff>1162050</xdr:colOff>
      <xdr:row>22</xdr:row>
      <xdr:rowOff>628650</xdr:rowOff>
    </xdr:to>
    <xdr:cxnSp macro="">
      <xdr:nvCxnSpPr>
        <xdr:cNvPr id="2" name="AutoShape 1"/>
        <xdr:cNvCxnSpPr>
          <a:cxnSpLocks noChangeShapeType="1"/>
        </xdr:cNvCxnSpPr>
      </xdr:nvCxnSpPr>
      <xdr:spPr bwMode="auto">
        <a:xfrm rot="10800000" flipV="1">
          <a:off x="9985876650" y="7115177"/>
          <a:ext cx="4952999" cy="19048"/>
        </a:xfrm>
        <a:prstGeom prst="straightConnector1">
          <a:avLst/>
        </a:prstGeom>
        <a:noFill/>
        <a:ln w="57150" cap="sq">
          <a:solidFill>
            <a:srgbClr val="5F497A"/>
          </a:solidFill>
          <a:round/>
          <a:headEnd/>
          <a:tailEnd/>
        </a:ln>
        <a:effectLst/>
      </xdr:spPr>
    </xdr:cxnSp>
    <xdr:clientData/>
  </xdr:twoCellAnchor>
  <xdr:twoCellAnchor>
    <xdr:from>
      <xdr:col>0</xdr:col>
      <xdr:colOff>1</xdr:colOff>
      <xdr:row>48</xdr:row>
      <xdr:rowOff>152400</xdr:rowOff>
    </xdr:from>
    <xdr:to>
      <xdr:col>3</xdr:col>
      <xdr:colOff>1152523</xdr:colOff>
      <xdr:row>48</xdr:row>
      <xdr:rowOff>152402</xdr:rowOff>
    </xdr:to>
    <xdr:cxnSp macro="">
      <xdr:nvCxnSpPr>
        <xdr:cNvPr id="3" name="AutoShape 1"/>
        <xdr:cNvCxnSpPr>
          <a:cxnSpLocks noChangeShapeType="1"/>
        </xdr:cNvCxnSpPr>
      </xdr:nvCxnSpPr>
      <xdr:spPr bwMode="auto">
        <a:xfrm rot="10800000">
          <a:off x="9985886177" y="14182725"/>
          <a:ext cx="5048247" cy="2"/>
        </a:xfrm>
        <a:prstGeom prst="straightConnector1">
          <a:avLst/>
        </a:prstGeom>
        <a:noFill/>
        <a:ln w="57150" cap="sq">
          <a:solidFill>
            <a:srgbClr val="5F497A"/>
          </a:solidFill>
          <a:round/>
          <a:headEnd/>
          <a:tailEnd/>
        </a:ln>
        <a:effectLst/>
      </xdr:spPr>
    </xdr:cxnSp>
    <xdr:clientData/>
  </xdr:twoCellAnchor>
  <xdr:twoCellAnchor>
    <xdr:from>
      <xdr:col>0</xdr:col>
      <xdr:colOff>9525</xdr:colOff>
      <xdr:row>0</xdr:row>
      <xdr:rowOff>104775</xdr:rowOff>
    </xdr:from>
    <xdr:to>
      <xdr:col>3</xdr:col>
      <xdr:colOff>1171575</xdr:colOff>
      <xdr:row>0</xdr:row>
      <xdr:rowOff>104779</xdr:rowOff>
    </xdr:to>
    <xdr:cxnSp macro="">
      <xdr:nvCxnSpPr>
        <xdr:cNvPr id="4" name="AutoShape 1"/>
        <xdr:cNvCxnSpPr>
          <a:cxnSpLocks noChangeShapeType="1"/>
        </xdr:cNvCxnSpPr>
      </xdr:nvCxnSpPr>
      <xdr:spPr bwMode="auto">
        <a:xfrm rot="10800000">
          <a:off x="9985867125" y="104775"/>
          <a:ext cx="4953000" cy="4"/>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47626</xdr:colOff>
      <xdr:row>24</xdr:row>
      <xdr:rowOff>114300</xdr:rowOff>
    </xdr:from>
    <xdr:to>
      <xdr:col>3</xdr:col>
      <xdr:colOff>1190625</xdr:colOff>
      <xdr:row>24</xdr:row>
      <xdr:rowOff>114302</xdr:rowOff>
    </xdr:to>
    <xdr:cxnSp macro="">
      <xdr:nvCxnSpPr>
        <xdr:cNvPr id="5" name="AutoShape 1"/>
        <xdr:cNvCxnSpPr>
          <a:cxnSpLocks noChangeShapeType="1"/>
        </xdr:cNvCxnSpPr>
      </xdr:nvCxnSpPr>
      <xdr:spPr bwMode="auto">
        <a:xfrm rot="10800000">
          <a:off x="9985848075" y="7248525"/>
          <a:ext cx="5038724"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47625</xdr:colOff>
      <xdr:row>47</xdr:row>
      <xdr:rowOff>171449</xdr:rowOff>
    </xdr:from>
    <xdr:to>
      <xdr:col>14</xdr:col>
      <xdr:colOff>561973</xdr:colOff>
      <xdr:row>47</xdr:row>
      <xdr:rowOff>171449</xdr:rowOff>
    </xdr:to>
    <xdr:cxnSp macro="">
      <xdr:nvCxnSpPr>
        <xdr:cNvPr id="2" name="AutoShape 1"/>
        <xdr:cNvCxnSpPr>
          <a:cxnSpLocks noChangeShapeType="1"/>
        </xdr:cNvCxnSpPr>
      </xdr:nvCxnSpPr>
      <xdr:spPr bwMode="auto">
        <a:xfrm rot="10800000" flipV="1">
          <a:off x="9978561452" y="14592299"/>
          <a:ext cx="8324848" cy="0"/>
        </a:xfrm>
        <a:prstGeom prst="straightConnector1">
          <a:avLst/>
        </a:prstGeom>
        <a:noFill/>
        <a:ln w="57150" cap="sq">
          <a:solidFill>
            <a:srgbClr val="5F497A"/>
          </a:solidFill>
          <a:round/>
          <a:headEnd/>
          <a:tailEnd/>
        </a:ln>
        <a:effectLst/>
      </xdr:spPr>
    </xdr:cxnSp>
    <xdr:clientData/>
  </xdr:twoCellAnchor>
  <xdr:twoCellAnchor>
    <xdr:from>
      <xdr:col>27</xdr:col>
      <xdr:colOff>495293</xdr:colOff>
      <xdr:row>48</xdr:row>
      <xdr:rowOff>38100</xdr:rowOff>
    </xdr:from>
    <xdr:to>
      <xdr:col>36</xdr:col>
      <xdr:colOff>409564</xdr:colOff>
      <xdr:row>48</xdr:row>
      <xdr:rowOff>38102</xdr:rowOff>
    </xdr:to>
    <xdr:cxnSp macro="">
      <xdr:nvCxnSpPr>
        <xdr:cNvPr id="5" name="AutoShape 1"/>
        <xdr:cNvCxnSpPr>
          <a:cxnSpLocks noChangeShapeType="1"/>
        </xdr:cNvCxnSpPr>
      </xdr:nvCxnSpPr>
      <xdr:spPr bwMode="auto">
        <a:xfrm rot="10800000">
          <a:off x="9965331236" y="13811250"/>
          <a:ext cx="5400671"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36</xdr:col>
      <xdr:colOff>409564</xdr:colOff>
      <xdr:row>48</xdr:row>
      <xdr:rowOff>38100</xdr:rowOff>
    </xdr:from>
    <xdr:to>
      <xdr:col>45</xdr:col>
      <xdr:colOff>323835</xdr:colOff>
      <xdr:row>48</xdr:row>
      <xdr:rowOff>38102</xdr:rowOff>
    </xdr:to>
    <xdr:cxnSp macro="">
      <xdr:nvCxnSpPr>
        <xdr:cNvPr id="6" name="AutoShape 1"/>
        <xdr:cNvCxnSpPr>
          <a:cxnSpLocks noChangeShapeType="1"/>
        </xdr:cNvCxnSpPr>
      </xdr:nvCxnSpPr>
      <xdr:spPr bwMode="auto">
        <a:xfrm rot="10800000">
          <a:off x="9959930565" y="13811250"/>
          <a:ext cx="5400671"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45</xdr:col>
      <xdr:colOff>323835</xdr:colOff>
      <xdr:row>48</xdr:row>
      <xdr:rowOff>38100</xdr:rowOff>
    </xdr:from>
    <xdr:to>
      <xdr:col>54</xdr:col>
      <xdr:colOff>238106</xdr:colOff>
      <xdr:row>48</xdr:row>
      <xdr:rowOff>38102</xdr:rowOff>
    </xdr:to>
    <xdr:cxnSp macro="">
      <xdr:nvCxnSpPr>
        <xdr:cNvPr id="7" name="AutoShape 1"/>
        <xdr:cNvCxnSpPr>
          <a:cxnSpLocks noChangeShapeType="1"/>
        </xdr:cNvCxnSpPr>
      </xdr:nvCxnSpPr>
      <xdr:spPr bwMode="auto">
        <a:xfrm rot="10800000">
          <a:off x="9954529894" y="13811250"/>
          <a:ext cx="5400671"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76200</xdr:colOff>
      <xdr:row>0</xdr:row>
      <xdr:rowOff>114300</xdr:rowOff>
    </xdr:from>
    <xdr:to>
      <xdr:col>15</xdr:col>
      <xdr:colOff>66673</xdr:colOff>
      <xdr:row>0</xdr:row>
      <xdr:rowOff>114301</xdr:rowOff>
    </xdr:to>
    <xdr:cxnSp macro="">
      <xdr:nvCxnSpPr>
        <xdr:cNvPr id="8" name="AutoShape 1"/>
        <xdr:cNvCxnSpPr>
          <a:cxnSpLocks noChangeShapeType="1"/>
        </xdr:cNvCxnSpPr>
      </xdr:nvCxnSpPr>
      <xdr:spPr bwMode="auto">
        <a:xfrm rot="10800000">
          <a:off x="9978475727" y="114300"/>
          <a:ext cx="8381998" cy="1"/>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47618</xdr:colOff>
      <xdr:row>24</xdr:row>
      <xdr:rowOff>114301</xdr:rowOff>
    </xdr:from>
    <xdr:to>
      <xdr:col>14</xdr:col>
      <xdr:colOff>571499</xdr:colOff>
      <xdr:row>24</xdr:row>
      <xdr:rowOff>114302</xdr:rowOff>
    </xdr:to>
    <xdr:cxnSp macro="">
      <xdr:nvCxnSpPr>
        <xdr:cNvPr id="11" name="AutoShape 1"/>
        <xdr:cNvCxnSpPr>
          <a:cxnSpLocks noChangeShapeType="1"/>
        </xdr:cNvCxnSpPr>
      </xdr:nvCxnSpPr>
      <xdr:spPr bwMode="auto">
        <a:xfrm rot="10800000">
          <a:off x="9978551926" y="7534276"/>
          <a:ext cx="8334381" cy="1"/>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1</xdr:colOff>
      <xdr:row>23</xdr:row>
      <xdr:rowOff>0</xdr:rowOff>
    </xdr:from>
    <xdr:to>
      <xdr:col>14</xdr:col>
      <xdr:colOff>514348</xdr:colOff>
      <xdr:row>23</xdr:row>
      <xdr:rowOff>9525</xdr:rowOff>
    </xdr:to>
    <xdr:cxnSp macro="">
      <xdr:nvCxnSpPr>
        <xdr:cNvPr id="18" name="AutoShape 1"/>
        <xdr:cNvCxnSpPr>
          <a:cxnSpLocks noChangeShapeType="1"/>
        </xdr:cNvCxnSpPr>
      </xdr:nvCxnSpPr>
      <xdr:spPr bwMode="auto">
        <a:xfrm rot="10800000" flipV="1">
          <a:off x="9978609077" y="7048500"/>
          <a:ext cx="8324847" cy="9525"/>
        </a:xfrm>
        <a:prstGeom prst="straightConnector1">
          <a:avLst/>
        </a:prstGeom>
        <a:noFill/>
        <a:ln w="57150" cap="sq">
          <a:solidFill>
            <a:srgbClr val="5F497A"/>
          </a:solidFill>
          <a:round/>
          <a:headEnd/>
          <a:tailEnd/>
        </a:ln>
        <a:effectLst/>
      </xdr:spPr>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xdr:colOff>
      <xdr:row>18</xdr:row>
      <xdr:rowOff>381001</xdr:rowOff>
    </xdr:from>
    <xdr:to>
      <xdr:col>14</xdr:col>
      <xdr:colOff>619123</xdr:colOff>
      <xdr:row>18</xdr:row>
      <xdr:rowOff>390528</xdr:rowOff>
    </xdr:to>
    <xdr:cxnSp macro="">
      <xdr:nvCxnSpPr>
        <xdr:cNvPr id="2" name="AutoShape 1"/>
        <xdr:cNvCxnSpPr>
          <a:cxnSpLocks noChangeShapeType="1"/>
        </xdr:cNvCxnSpPr>
      </xdr:nvCxnSpPr>
      <xdr:spPr bwMode="auto">
        <a:xfrm rot="10800000">
          <a:off x="9978742427" y="7038976"/>
          <a:ext cx="8153397" cy="9527"/>
        </a:xfrm>
        <a:prstGeom prst="straightConnector1">
          <a:avLst/>
        </a:prstGeom>
        <a:noFill/>
        <a:ln w="57150" cap="sq">
          <a:solidFill>
            <a:srgbClr val="5F497A"/>
          </a:solidFill>
          <a:round/>
          <a:headEnd/>
          <a:tailEnd/>
        </a:ln>
        <a:effectLst/>
      </xdr:spPr>
    </xdr:cxnSp>
    <xdr:clientData/>
  </xdr:twoCellAnchor>
  <xdr:twoCellAnchor>
    <xdr:from>
      <xdr:col>0</xdr:col>
      <xdr:colOff>66669</xdr:colOff>
      <xdr:row>1</xdr:row>
      <xdr:rowOff>9526</xdr:rowOff>
    </xdr:from>
    <xdr:to>
      <xdr:col>15</xdr:col>
      <xdr:colOff>0</xdr:colOff>
      <xdr:row>1</xdr:row>
      <xdr:rowOff>9531</xdr:rowOff>
    </xdr:to>
    <xdr:cxnSp macro="">
      <xdr:nvCxnSpPr>
        <xdr:cNvPr id="3" name="AutoShape 1"/>
        <xdr:cNvCxnSpPr>
          <a:cxnSpLocks noChangeShapeType="1"/>
        </xdr:cNvCxnSpPr>
      </xdr:nvCxnSpPr>
      <xdr:spPr bwMode="auto">
        <a:xfrm rot="10800000">
          <a:off x="9978713851" y="133351"/>
          <a:ext cx="8115305" cy="5"/>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20</xdr:row>
      <xdr:rowOff>1</xdr:rowOff>
    </xdr:from>
    <xdr:to>
      <xdr:col>3</xdr:col>
      <xdr:colOff>1171574</xdr:colOff>
      <xdr:row>20</xdr:row>
      <xdr:rowOff>9524</xdr:rowOff>
    </xdr:to>
    <xdr:cxnSp macro="">
      <xdr:nvCxnSpPr>
        <xdr:cNvPr id="3" name="AutoShape 1"/>
        <xdr:cNvCxnSpPr>
          <a:cxnSpLocks noChangeShapeType="1"/>
        </xdr:cNvCxnSpPr>
      </xdr:nvCxnSpPr>
      <xdr:spPr bwMode="auto">
        <a:xfrm rot="10800000" flipV="1">
          <a:off x="9985867126" y="6924676"/>
          <a:ext cx="5686423" cy="9523"/>
        </a:xfrm>
        <a:prstGeom prst="straightConnector1">
          <a:avLst/>
        </a:prstGeom>
        <a:noFill/>
        <a:ln w="57150" cap="sq">
          <a:solidFill>
            <a:srgbClr val="5F497A"/>
          </a:solidFill>
          <a:round/>
          <a:headEnd/>
          <a:tailEnd/>
        </a:ln>
        <a:effectLst/>
      </xdr:spPr>
    </xdr:cxnSp>
    <xdr:clientData/>
  </xdr:twoCellAnchor>
  <xdr:twoCellAnchor>
    <xdr:from>
      <xdr:col>0</xdr:col>
      <xdr:colOff>1</xdr:colOff>
      <xdr:row>44</xdr:row>
      <xdr:rowOff>0</xdr:rowOff>
    </xdr:from>
    <xdr:to>
      <xdr:col>3</xdr:col>
      <xdr:colOff>1143000</xdr:colOff>
      <xdr:row>44</xdr:row>
      <xdr:rowOff>2</xdr:rowOff>
    </xdr:to>
    <xdr:cxnSp macro="">
      <xdr:nvCxnSpPr>
        <xdr:cNvPr id="4" name="AutoShape 1"/>
        <xdr:cNvCxnSpPr>
          <a:cxnSpLocks noChangeShapeType="1"/>
        </xdr:cNvCxnSpPr>
      </xdr:nvCxnSpPr>
      <xdr:spPr bwMode="auto">
        <a:xfrm rot="10800000">
          <a:off x="9985895700" y="13411200"/>
          <a:ext cx="5657849" cy="2"/>
        </a:xfrm>
        <a:prstGeom prst="straightConnector1">
          <a:avLst/>
        </a:prstGeom>
        <a:noFill/>
        <a:ln w="57150" cap="sq">
          <a:solidFill>
            <a:srgbClr val="5F497A"/>
          </a:solidFill>
          <a:round/>
          <a:headEnd/>
          <a:tailEnd/>
        </a:ln>
        <a:effectLst/>
      </xdr:spPr>
    </xdr:cxnSp>
    <xdr:clientData/>
  </xdr:twoCellAnchor>
  <xdr:twoCellAnchor>
    <xdr:from>
      <xdr:col>0</xdr:col>
      <xdr:colOff>1</xdr:colOff>
      <xdr:row>0</xdr:row>
      <xdr:rowOff>85726</xdr:rowOff>
    </xdr:from>
    <xdr:to>
      <xdr:col>3</xdr:col>
      <xdr:colOff>1114431</xdr:colOff>
      <xdr:row>0</xdr:row>
      <xdr:rowOff>85727</xdr:rowOff>
    </xdr:to>
    <xdr:cxnSp macro="">
      <xdr:nvCxnSpPr>
        <xdr:cNvPr id="5" name="AutoShape 1"/>
        <xdr:cNvCxnSpPr>
          <a:cxnSpLocks noChangeShapeType="1"/>
        </xdr:cNvCxnSpPr>
      </xdr:nvCxnSpPr>
      <xdr:spPr bwMode="auto">
        <a:xfrm rot="10800000">
          <a:off x="9985924269" y="266701"/>
          <a:ext cx="5629280" cy="1"/>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9526</xdr:colOff>
      <xdr:row>21</xdr:row>
      <xdr:rowOff>104775</xdr:rowOff>
    </xdr:from>
    <xdr:to>
      <xdr:col>3</xdr:col>
      <xdr:colOff>1095381</xdr:colOff>
      <xdr:row>21</xdr:row>
      <xdr:rowOff>104775</xdr:rowOff>
    </xdr:to>
    <xdr:cxnSp macro="">
      <xdr:nvCxnSpPr>
        <xdr:cNvPr id="16" name="AutoShape 1"/>
        <xdr:cNvCxnSpPr>
          <a:cxnSpLocks noChangeShapeType="1"/>
        </xdr:cNvCxnSpPr>
      </xdr:nvCxnSpPr>
      <xdr:spPr bwMode="auto">
        <a:xfrm rot="10800000">
          <a:off x="9985943319" y="7286625"/>
          <a:ext cx="5600705" cy="0"/>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28576</xdr:colOff>
      <xdr:row>22</xdr:row>
      <xdr:rowOff>466726</xdr:rowOff>
    </xdr:from>
    <xdr:to>
      <xdr:col>7</xdr:col>
      <xdr:colOff>1038223</xdr:colOff>
      <xdr:row>22</xdr:row>
      <xdr:rowOff>466726</xdr:rowOff>
    </xdr:to>
    <xdr:cxnSp macro="">
      <xdr:nvCxnSpPr>
        <xdr:cNvPr id="2" name="AutoShape 1"/>
        <xdr:cNvCxnSpPr>
          <a:cxnSpLocks noChangeShapeType="1"/>
        </xdr:cNvCxnSpPr>
      </xdr:nvCxnSpPr>
      <xdr:spPr bwMode="auto">
        <a:xfrm rot="10800000" flipV="1">
          <a:off x="9985124177" y="7038976"/>
          <a:ext cx="7610472" cy="0"/>
        </a:xfrm>
        <a:prstGeom prst="straightConnector1">
          <a:avLst/>
        </a:prstGeom>
        <a:noFill/>
        <a:ln w="57150" cap="sq">
          <a:solidFill>
            <a:srgbClr val="5F497A"/>
          </a:solidFill>
          <a:round/>
          <a:headEnd/>
          <a:tailEnd/>
        </a:ln>
        <a:effectLst/>
      </xdr:spPr>
    </xdr:cxnSp>
    <xdr:clientData/>
  </xdr:twoCellAnchor>
  <xdr:twoCellAnchor>
    <xdr:from>
      <xdr:col>0</xdr:col>
      <xdr:colOff>57151</xdr:colOff>
      <xdr:row>0</xdr:row>
      <xdr:rowOff>95250</xdr:rowOff>
    </xdr:from>
    <xdr:to>
      <xdr:col>8</xdr:col>
      <xdr:colOff>0</xdr:colOff>
      <xdr:row>0</xdr:row>
      <xdr:rowOff>95252</xdr:rowOff>
    </xdr:to>
    <xdr:cxnSp macro="">
      <xdr:nvCxnSpPr>
        <xdr:cNvPr id="3" name="AutoShape 1"/>
        <xdr:cNvCxnSpPr>
          <a:cxnSpLocks noChangeShapeType="1"/>
        </xdr:cNvCxnSpPr>
      </xdr:nvCxnSpPr>
      <xdr:spPr bwMode="auto">
        <a:xfrm rot="10800000">
          <a:off x="9985095600" y="95250"/>
          <a:ext cx="7610474"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19051</xdr:colOff>
      <xdr:row>14</xdr:row>
      <xdr:rowOff>1019178</xdr:rowOff>
    </xdr:from>
    <xdr:to>
      <xdr:col>2</xdr:col>
      <xdr:colOff>1066800</xdr:colOff>
      <xdr:row>14</xdr:row>
      <xdr:rowOff>1028699</xdr:rowOff>
    </xdr:to>
    <xdr:cxnSp macro="">
      <xdr:nvCxnSpPr>
        <xdr:cNvPr id="2" name="AutoShape 1"/>
        <xdr:cNvCxnSpPr>
          <a:cxnSpLocks noChangeShapeType="1"/>
        </xdr:cNvCxnSpPr>
      </xdr:nvCxnSpPr>
      <xdr:spPr bwMode="auto">
        <a:xfrm rot="10800000" flipV="1">
          <a:off x="9985886175" y="7029453"/>
          <a:ext cx="5867399" cy="9521"/>
        </a:xfrm>
        <a:prstGeom prst="straightConnector1">
          <a:avLst/>
        </a:prstGeom>
        <a:noFill/>
        <a:ln w="57150" cap="sq">
          <a:solidFill>
            <a:srgbClr val="5F497A"/>
          </a:solidFill>
          <a:round/>
          <a:headEnd/>
          <a:tailEnd/>
        </a:ln>
        <a:effectLst/>
      </xdr:spPr>
    </xdr:cxnSp>
    <xdr:clientData/>
  </xdr:twoCellAnchor>
  <xdr:twoCellAnchor>
    <xdr:from>
      <xdr:col>0</xdr:col>
      <xdr:colOff>9520</xdr:colOff>
      <xdr:row>0</xdr:row>
      <xdr:rowOff>114301</xdr:rowOff>
    </xdr:from>
    <xdr:to>
      <xdr:col>2</xdr:col>
      <xdr:colOff>1066799</xdr:colOff>
      <xdr:row>0</xdr:row>
      <xdr:rowOff>114302</xdr:rowOff>
    </xdr:to>
    <xdr:cxnSp macro="">
      <xdr:nvCxnSpPr>
        <xdr:cNvPr id="3" name="AutoShape 1"/>
        <xdr:cNvCxnSpPr>
          <a:cxnSpLocks noChangeShapeType="1"/>
        </xdr:cNvCxnSpPr>
      </xdr:nvCxnSpPr>
      <xdr:spPr bwMode="auto">
        <a:xfrm rot="10800000">
          <a:off x="9985886176" y="114301"/>
          <a:ext cx="5876929" cy="1"/>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xdr:colOff>
      <xdr:row>17</xdr:row>
      <xdr:rowOff>352427</xdr:rowOff>
    </xdr:from>
    <xdr:to>
      <xdr:col>2</xdr:col>
      <xdr:colOff>1000123</xdr:colOff>
      <xdr:row>18</xdr:row>
      <xdr:rowOff>0</xdr:rowOff>
    </xdr:to>
    <xdr:cxnSp macro="">
      <xdr:nvCxnSpPr>
        <xdr:cNvPr id="2" name="AutoShape 1"/>
        <xdr:cNvCxnSpPr>
          <a:cxnSpLocks noChangeShapeType="1"/>
        </xdr:cNvCxnSpPr>
      </xdr:nvCxnSpPr>
      <xdr:spPr bwMode="auto">
        <a:xfrm rot="10800000" flipV="1">
          <a:off x="9985914752" y="7000877"/>
          <a:ext cx="5819772" cy="19048"/>
        </a:xfrm>
        <a:prstGeom prst="straightConnector1">
          <a:avLst/>
        </a:prstGeom>
        <a:noFill/>
        <a:ln w="57150" cap="sq">
          <a:solidFill>
            <a:srgbClr val="5F497A"/>
          </a:solidFill>
          <a:round/>
          <a:headEnd/>
          <a:tailEnd/>
        </a:ln>
        <a:effectLst/>
      </xdr:spPr>
    </xdr:cxnSp>
    <xdr:clientData/>
  </xdr:twoCellAnchor>
  <xdr:twoCellAnchor>
    <xdr:from>
      <xdr:col>0</xdr:col>
      <xdr:colOff>1</xdr:colOff>
      <xdr:row>1</xdr:row>
      <xdr:rowOff>95251</xdr:rowOff>
    </xdr:from>
    <xdr:to>
      <xdr:col>2</xdr:col>
      <xdr:colOff>1047749</xdr:colOff>
      <xdr:row>1</xdr:row>
      <xdr:rowOff>95253</xdr:rowOff>
    </xdr:to>
    <xdr:cxnSp macro="">
      <xdr:nvCxnSpPr>
        <xdr:cNvPr id="3" name="AutoShape 1"/>
        <xdr:cNvCxnSpPr>
          <a:cxnSpLocks noChangeShapeType="1"/>
        </xdr:cNvCxnSpPr>
      </xdr:nvCxnSpPr>
      <xdr:spPr bwMode="auto">
        <a:xfrm rot="10800000">
          <a:off x="9985867126" y="209551"/>
          <a:ext cx="5867398"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38099</xdr:colOff>
      <xdr:row>23</xdr:row>
      <xdr:rowOff>0</xdr:rowOff>
    </xdr:from>
    <xdr:to>
      <xdr:col>5</xdr:col>
      <xdr:colOff>9524</xdr:colOff>
      <xdr:row>23</xdr:row>
      <xdr:rowOff>2</xdr:rowOff>
    </xdr:to>
    <xdr:cxnSp macro="">
      <xdr:nvCxnSpPr>
        <xdr:cNvPr id="2" name="AutoShape 1"/>
        <xdr:cNvCxnSpPr>
          <a:cxnSpLocks noChangeShapeType="1"/>
        </xdr:cNvCxnSpPr>
      </xdr:nvCxnSpPr>
      <xdr:spPr bwMode="auto">
        <a:xfrm rot="10800000">
          <a:off x="9984657451" y="7010400"/>
          <a:ext cx="6143625" cy="2"/>
        </a:xfrm>
        <a:prstGeom prst="straightConnector1">
          <a:avLst/>
        </a:prstGeom>
        <a:noFill/>
        <a:ln w="57150" cap="sq">
          <a:solidFill>
            <a:srgbClr val="5F497A"/>
          </a:solidFill>
          <a:round/>
          <a:headEnd/>
          <a:tailEnd/>
        </a:ln>
        <a:effectLst/>
      </xdr:spPr>
    </xdr:cxnSp>
    <xdr:clientData/>
  </xdr:twoCellAnchor>
  <xdr:twoCellAnchor>
    <xdr:from>
      <xdr:col>1</xdr:col>
      <xdr:colOff>95248</xdr:colOff>
      <xdr:row>1</xdr:row>
      <xdr:rowOff>19050</xdr:rowOff>
    </xdr:from>
    <xdr:to>
      <xdr:col>5</xdr:col>
      <xdr:colOff>19049</xdr:colOff>
      <xdr:row>1</xdr:row>
      <xdr:rowOff>19052</xdr:rowOff>
    </xdr:to>
    <xdr:cxnSp macro="">
      <xdr:nvCxnSpPr>
        <xdr:cNvPr id="3" name="AutoShape 1"/>
        <xdr:cNvCxnSpPr>
          <a:cxnSpLocks noChangeShapeType="1"/>
        </xdr:cNvCxnSpPr>
      </xdr:nvCxnSpPr>
      <xdr:spPr bwMode="auto">
        <a:xfrm rot="10800000">
          <a:off x="9984647926" y="85725"/>
          <a:ext cx="6096001"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609598</xdr:colOff>
      <xdr:row>18</xdr:row>
      <xdr:rowOff>0</xdr:rowOff>
    </xdr:from>
    <xdr:to>
      <xdr:col>4</xdr:col>
      <xdr:colOff>904875</xdr:colOff>
      <xdr:row>18</xdr:row>
      <xdr:rowOff>4</xdr:rowOff>
    </xdr:to>
    <xdr:cxnSp macro="">
      <xdr:nvCxnSpPr>
        <xdr:cNvPr id="2" name="AutoShape 1"/>
        <xdr:cNvCxnSpPr>
          <a:cxnSpLocks noChangeShapeType="1"/>
        </xdr:cNvCxnSpPr>
      </xdr:nvCxnSpPr>
      <xdr:spPr bwMode="auto">
        <a:xfrm rot="10800000">
          <a:off x="9984666975" y="5962650"/>
          <a:ext cx="5886452" cy="4"/>
        </a:xfrm>
        <a:prstGeom prst="straightConnector1">
          <a:avLst/>
        </a:prstGeom>
        <a:noFill/>
        <a:ln w="57150" cap="sq">
          <a:solidFill>
            <a:srgbClr val="5F497A"/>
          </a:solidFill>
          <a:round/>
          <a:headEnd/>
          <a:tailEnd/>
        </a:ln>
        <a:effectLst/>
      </xdr:spPr>
    </xdr:cxnSp>
    <xdr:clientData/>
  </xdr:twoCellAnchor>
  <xdr:twoCellAnchor>
    <xdr:from>
      <xdr:col>1</xdr:col>
      <xdr:colOff>123824</xdr:colOff>
      <xdr:row>1</xdr:row>
      <xdr:rowOff>19050</xdr:rowOff>
    </xdr:from>
    <xdr:to>
      <xdr:col>4</xdr:col>
      <xdr:colOff>904875</xdr:colOff>
      <xdr:row>1</xdr:row>
      <xdr:rowOff>19052</xdr:rowOff>
    </xdr:to>
    <xdr:cxnSp macro="">
      <xdr:nvCxnSpPr>
        <xdr:cNvPr id="3" name="AutoShape 1"/>
        <xdr:cNvCxnSpPr>
          <a:cxnSpLocks noChangeShapeType="1"/>
        </xdr:cNvCxnSpPr>
      </xdr:nvCxnSpPr>
      <xdr:spPr bwMode="auto">
        <a:xfrm rot="10800000">
          <a:off x="9984666975" y="95250"/>
          <a:ext cx="5762626"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9518</xdr:rowOff>
    </xdr:from>
    <xdr:to>
      <xdr:col>3</xdr:col>
      <xdr:colOff>962024</xdr:colOff>
      <xdr:row>22</xdr:row>
      <xdr:rowOff>19050</xdr:rowOff>
    </xdr:to>
    <xdr:cxnSp macro="">
      <xdr:nvCxnSpPr>
        <xdr:cNvPr id="2" name="AutoShape 1"/>
        <xdr:cNvCxnSpPr>
          <a:cxnSpLocks noChangeShapeType="1"/>
        </xdr:cNvCxnSpPr>
      </xdr:nvCxnSpPr>
      <xdr:spPr bwMode="auto">
        <a:xfrm rot="10800000" flipV="1">
          <a:off x="9984743176" y="6896093"/>
          <a:ext cx="6524635" cy="9532"/>
        </a:xfrm>
        <a:prstGeom prst="straightConnector1">
          <a:avLst/>
        </a:prstGeom>
        <a:noFill/>
        <a:ln w="57150" cap="sq">
          <a:solidFill>
            <a:srgbClr val="5F497A"/>
          </a:solidFill>
          <a:round/>
          <a:headEnd/>
          <a:tailEnd/>
        </a:ln>
        <a:effectLst/>
      </xdr:spPr>
    </xdr:cxnSp>
    <xdr:clientData/>
  </xdr:twoCellAnchor>
  <xdr:twoCellAnchor>
    <xdr:from>
      <xdr:col>0</xdr:col>
      <xdr:colOff>19041</xdr:colOff>
      <xdr:row>38</xdr:row>
      <xdr:rowOff>409575</xdr:rowOff>
    </xdr:from>
    <xdr:to>
      <xdr:col>3</xdr:col>
      <xdr:colOff>971549</xdr:colOff>
      <xdr:row>38</xdr:row>
      <xdr:rowOff>409577</xdr:rowOff>
    </xdr:to>
    <xdr:cxnSp macro="">
      <xdr:nvCxnSpPr>
        <xdr:cNvPr id="3" name="AutoShape 1"/>
        <xdr:cNvCxnSpPr>
          <a:cxnSpLocks noChangeShapeType="1"/>
        </xdr:cNvCxnSpPr>
      </xdr:nvCxnSpPr>
      <xdr:spPr bwMode="auto">
        <a:xfrm rot="10800000">
          <a:off x="9984733651" y="14163675"/>
          <a:ext cx="6505583" cy="2"/>
        </a:xfrm>
        <a:prstGeom prst="straightConnector1">
          <a:avLst/>
        </a:prstGeom>
        <a:noFill/>
        <a:ln w="57150" cap="sq">
          <a:solidFill>
            <a:srgbClr val="5F497A"/>
          </a:solidFill>
          <a:round/>
          <a:headEnd/>
          <a:tailEnd/>
        </a:ln>
        <a:effectLst/>
      </xdr:spPr>
    </xdr:cxnSp>
    <xdr:clientData/>
  </xdr:twoCellAnchor>
  <xdr:twoCellAnchor>
    <xdr:from>
      <xdr:col>0</xdr:col>
      <xdr:colOff>47622</xdr:colOff>
      <xdr:row>1</xdr:row>
      <xdr:rowOff>38103</xdr:rowOff>
    </xdr:from>
    <xdr:to>
      <xdr:col>4</xdr:col>
      <xdr:colOff>9525</xdr:colOff>
      <xdr:row>1</xdr:row>
      <xdr:rowOff>38103</xdr:rowOff>
    </xdr:to>
    <xdr:cxnSp macro="">
      <xdr:nvCxnSpPr>
        <xdr:cNvPr id="5" name="AutoShape 1"/>
        <xdr:cNvCxnSpPr>
          <a:cxnSpLocks noChangeShapeType="1"/>
        </xdr:cNvCxnSpPr>
      </xdr:nvCxnSpPr>
      <xdr:spPr bwMode="auto">
        <a:xfrm rot="10800000" flipV="1">
          <a:off x="9985562325" y="95253"/>
          <a:ext cx="6467478" cy="0"/>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114299</xdr:colOff>
      <xdr:row>23</xdr:row>
      <xdr:rowOff>114300</xdr:rowOff>
    </xdr:from>
    <xdr:to>
      <xdr:col>3</xdr:col>
      <xdr:colOff>971543</xdr:colOff>
      <xdr:row>23</xdr:row>
      <xdr:rowOff>114301</xdr:rowOff>
    </xdr:to>
    <xdr:cxnSp macro="">
      <xdr:nvCxnSpPr>
        <xdr:cNvPr id="15" name="AutoShape 1"/>
        <xdr:cNvCxnSpPr>
          <a:cxnSpLocks noChangeShapeType="1"/>
        </xdr:cNvCxnSpPr>
      </xdr:nvCxnSpPr>
      <xdr:spPr bwMode="auto">
        <a:xfrm rot="10800000">
          <a:off x="9984733657" y="7296150"/>
          <a:ext cx="6410319" cy="1"/>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xdr:colOff>
      <xdr:row>26</xdr:row>
      <xdr:rowOff>9525</xdr:rowOff>
    </xdr:from>
    <xdr:to>
      <xdr:col>9</xdr:col>
      <xdr:colOff>819150</xdr:colOff>
      <xdr:row>26</xdr:row>
      <xdr:rowOff>28575</xdr:rowOff>
    </xdr:to>
    <xdr:cxnSp macro="">
      <xdr:nvCxnSpPr>
        <xdr:cNvPr id="2" name="AutoShape 1"/>
        <xdr:cNvCxnSpPr>
          <a:cxnSpLocks noChangeShapeType="1"/>
        </xdr:cNvCxnSpPr>
      </xdr:nvCxnSpPr>
      <xdr:spPr bwMode="auto">
        <a:xfrm rot="10800000">
          <a:off x="9981618975" y="6991350"/>
          <a:ext cx="8391524" cy="19050"/>
        </a:xfrm>
        <a:prstGeom prst="straightConnector1">
          <a:avLst/>
        </a:prstGeom>
        <a:noFill/>
        <a:ln w="57150" cap="sq">
          <a:solidFill>
            <a:srgbClr val="5F497A"/>
          </a:solidFill>
          <a:round/>
          <a:headEnd/>
          <a:tailEnd/>
        </a:ln>
        <a:effectLst/>
      </xdr:spPr>
    </xdr:cxnSp>
    <xdr:clientData/>
  </xdr:twoCellAnchor>
  <xdr:twoCellAnchor>
    <xdr:from>
      <xdr:col>0</xdr:col>
      <xdr:colOff>1</xdr:colOff>
      <xdr:row>51</xdr:row>
      <xdr:rowOff>3</xdr:rowOff>
    </xdr:from>
    <xdr:to>
      <xdr:col>10</xdr:col>
      <xdr:colOff>9524</xdr:colOff>
      <xdr:row>51</xdr:row>
      <xdr:rowOff>9524</xdr:rowOff>
    </xdr:to>
    <xdr:cxnSp macro="">
      <xdr:nvCxnSpPr>
        <xdr:cNvPr id="3" name="AutoShape 1"/>
        <xdr:cNvCxnSpPr>
          <a:cxnSpLocks noChangeShapeType="1"/>
        </xdr:cNvCxnSpPr>
      </xdr:nvCxnSpPr>
      <xdr:spPr bwMode="auto">
        <a:xfrm rot="10800000" flipV="1">
          <a:off x="9981580876" y="14401803"/>
          <a:ext cx="8429623" cy="9521"/>
        </a:xfrm>
        <a:prstGeom prst="straightConnector1">
          <a:avLst/>
        </a:prstGeom>
        <a:noFill/>
        <a:ln w="57150" cap="sq">
          <a:solidFill>
            <a:srgbClr val="5F497A"/>
          </a:solidFill>
          <a:round/>
          <a:headEnd/>
          <a:tailEnd/>
        </a:ln>
        <a:effectLst/>
      </xdr:spPr>
    </xdr:cxnSp>
    <xdr:clientData/>
  </xdr:twoCellAnchor>
  <xdr:twoCellAnchor>
    <xdr:from>
      <xdr:col>0</xdr:col>
      <xdr:colOff>95249</xdr:colOff>
      <xdr:row>1</xdr:row>
      <xdr:rowOff>38100</xdr:rowOff>
    </xdr:from>
    <xdr:to>
      <xdr:col>10</xdr:col>
      <xdr:colOff>9525</xdr:colOff>
      <xdr:row>1</xdr:row>
      <xdr:rowOff>38102</xdr:rowOff>
    </xdr:to>
    <xdr:cxnSp macro="">
      <xdr:nvCxnSpPr>
        <xdr:cNvPr id="4" name="AutoShape 1"/>
        <xdr:cNvCxnSpPr>
          <a:cxnSpLocks noChangeShapeType="1"/>
        </xdr:cNvCxnSpPr>
      </xdr:nvCxnSpPr>
      <xdr:spPr bwMode="auto">
        <a:xfrm rot="10800000">
          <a:off x="9981580875" y="219075"/>
          <a:ext cx="8334376"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38100</xdr:colOff>
      <xdr:row>27</xdr:row>
      <xdr:rowOff>114300</xdr:rowOff>
    </xdr:from>
    <xdr:to>
      <xdr:col>9</xdr:col>
      <xdr:colOff>800101</xdr:colOff>
      <xdr:row>27</xdr:row>
      <xdr:rowOff>114302</xdr:rowOff>
    </xdr:to>
    <xdr:cxnSp macro="">
      <xdr:nvCxnSpPr>
        <xdr:cNvPr id="10" name="AutoShape 1"/>
        <xdr:cNvCxnSpPr>
          <a:cxnSpLocks noChangeShapeType="1"/>
        </xdr:cNvCxnSpPr>
      </xdr:nvCxnSpPr>
      <xdr:spPr bwMode="auto">
        <a:xfrm rot="10800000">
          <a:off x="9981638024" y="7372350"/>
          <a:ext cx="8334376"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xdr:colOff>
      <xdr:row>26</xdr:row>
      <xdr:rowOff>276225</xdr:rowOff>
    </xdr:from>
    <xdr:to>
      <xdr:col>9</xdr:col>
      <xdr:colOff>838199</xdr:colOff>
      <xdr:row>26</xdr:row>
      <xdr:rowOff>276227</xdr:rowOff>
    </xdr:to>
    <xdr:cxnSp macro="">
      <xdr:nvCxnSpPr>
        <xdr:cNvPr id="2" name="AutoShape 1"/>
        <xdr:cNvCxnSpPr>
          <a:cxnSpLocks noChangeShapeType="1"/>
        </xdr:cNvCxnSpPr>
      </xdr:nvCxnSpPr>
      <xdr:spPr bwMode="auto">
        <a:xfrm rot="10800000">
          <a:off x="9981142726" y="7029450"/>
          <a:ext cx="8410573" cy="2"/>
        </a:xfrm>
        <a:prstGeom prst="straightConnector1">
          <a:avLst/>
        </a:prstGeom>
        <a:noFill/>
        <a:ln w="57150" cap="sq">
          <a:solidFill>
            <a:srgbClr val="5F497A"/>
          </a:solidFill>
          <a:round/>
          <a:headEnd/>
          <a:tailEnd/>
        </a:ln>
        <a:effectLst/>
      </xdr:spPr>
    </xdr:cxnSp>
    <xdr:clientData/>
  </xdr:twoCellAnchor>
  <xdr:twoCellAnchor>
    <xdr:from>
      <xdr:col>0</xdr:col>
      <xdr:colOff>9522</xdr:colOff>
      <xdr:row>53</xdr:row>
      <xdr:rowOff>295275</xdr:rowOff>
    </xdr:from>
    <xdr:to>
      <xdr:col>9</xdr:col>
      <xdr:colOff>847724</xdr:colOff>
      <xdr:row>53</xdr:row>
      <xdr:rowOff>295276</xdr:rowOff>
    </xdr:to>
    <xdr:cxnSp macro="">
      <xdr:nvCxnSpPr>
        <xdr:cNvPr id="3" name="AutoShape 1"/>
        <xdr:cNvCxnSpPr>
          <a:cxnSpLocks noChangeShapeType="1"/>
        </xdr:cNvCxnSpPr>
      </xdr:nvCxnSpPr>
      <xdr:spPr bwMode="auto">
        <a:xfrm rot="10800000">
          <a:off x="9981133201" y="14430375"/>
          <a:ext cx="8410577" cy="1"/>
        </a:xfrm>
        <a:prstGeom prst="straightConnector1">
          <a:avLst/>
        </a:prstGeom>
        <a:noFill/>
        <a:ln w="57150" cap="sq">
          <a:solidFill>
            <a:srgbClr val="5F497A"/>
          </a:solidFill>
          <a:round/>
          <a:headEnd/>
          <a:tailEnd/>
        </a:ln>
        <a:effectLst/>
      </xdr:spPr>
    </xdr:cxnSp>
    <xdr:clientData/>
  </xdr:twoCellAnchor>
  <xdr:twoCellAnchor>
    <xdr:from>
      <xdr:col>0</xdr:col>
      <xdr:colOff>47626</xdr:colOff>
      <xdr:row>1</xdr:row>
      <xdr:rowOff>0</xdr:rowOff>
    </xdr:from>
    <xdr:to>
      <xdr:col>10</xdr:col>
      <xdr:colOff>0</xdr:colOff>
      <xdr:row>1</xdr:row>
      <xdr:rowOff>1588</xdr:rowOff>
    </xdr:to>
    <xdr:cxnSp macro="">
      <xdr:nvCxnSpPr>
        <xdr:cNvPr id="4" name="AutoShape 1"/>
        <xdr:cNvCxnSpPr>
          <a:cxnSpLocks noChangeShapeType="1"/>
        </xdr:cNvCxnSpPr>
      </xdr:nvCxnSpPr>
      <xdr:spPr bwMode="auto">
        <a:xfrm rot="10800000">
          <a:off x="9981133200" y="104775"/>
          <a:ext cx="8372474" cy="1588"/>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76200</xdr:colOff>
      <xdr:row>29</xdr:row>
      <xdr:rowOff>95250</xdr:rowOff>
    </xdr:from>
    <xdr:to>
      <xdr:col>10</xdr:col>
      <xdr:colOff>0</xdr:colOff>
      <xdr:row>29</xdr:row>
      <xdr:rowOff>96838</xdr:rowOff>
    </xdr:to>
    <xdr:cxnSp macro="">
      <xdr:nvCxnSpPr>
        <xdr:cNvPr id="12" name="AutoShape 1"/>
        <xdr:cNvCxnSpPr>
          <a:cxnSpLocks noChangeShapeType="1"/>
        </xdr:cNvCxnSpPr>
      </xdr:nvCxnSpPr>
      <xdr:spPr bwMode="auto">
        <a:xfrm rot="10800000">
          <a:off x="9981104626" y="7467600"/>
          <a:ext cx="8372474" cy="1588"/>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19050</xdr:colOff>
      <xdr:row>19</xdr:row>
      <xdr:rowOff>228600</xdr:rowOff>
    </xdr:from>
    <xdr:to>
      <xdr:col>6</xdr:col>
      <xdr:colOff>1304925</xdr:colOff>
      <xdr:row>19</xdr:row>
      <xdr:rowOff>238124</xdr:rowOff>
    </xdr:to>
    <xdr:cxnSp macro="">
      <xdr:nvCxnSpPr>
        <xdr:cNvPr id="2" name="AutoShape 1"/>
        <xdr:cNvCxnSpPr>
          <a:cxnSpLocks noChangeShapeType="1"/>
        </xdr:cNvCxnSpPr>
      </xdr:nvCxnSpPr>
      <xdr:spPr bwMode="auto">
        <a:xfrm rot="10800000" flipV="1">
          <a:off x="9983457300" y="7038975"/>
          <a:ext cx="7524750" cy="9524"/>
        </a:xfrm>
        <a:prstGeom prst="straightConnector1">
          <a:avLst/>
        </a:prstGeom>
        <a:noFill/>
        <a:ln w="57150" cap="sq">
          <a:solidFill>
            <a:srgbClr val="5F497A"/>
          </a:solidFill>
          <a:round/>
          <a:headEnd/>
          <a:tailEnd/>
        </a:ln>
        <a:effectLst/>
      </xdr:spPr>
    </xdr:cxnSp>
    <xdr:clientData/>
  </xdr:twoCellAnchor>
  <xdr:twoCellAnchor>
    <xdr:from>
      <xdr:col>0</xdr:col>
      <xdr:colOff>95249</xdr:colOff>
      <xdr:row>0</xdr:row>
      <xdr:rowOff>95250</xdr:rowOff>
    </xdr:from>
    <xdr:to>
      <xdr:col>6</xdr:col>
      <xdr:colOff>1257300</xdr:colOff>
      <xdr:row>0</xdr:row>
      <xdr:rowOff>95254</xdr:rowOff>
    </xdr:to>
    <xdr:cxnSp macro="">
      <xdr:nvCxnSpPr>
        <xdr:cNvPr id="3" name="AutoShape 1"/>
        <xdr:cNvCxnSpPr>
          <a:cxnSpLocks noChangeShapeType="1"/>
        </xdr:cNvCxnSpPr>
      </xdr:nvCxnSpPr>
      <xdr:spPr bwMode="auto">
        <a:xfrm rot="10800000">
          <a:off x="9983504925" y="95250"/>
          <a:ext cx="7400926" cy="4"/>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20</xdr:row>
      <xdr:rowOff>257177</xdr:rowOff>
    </xdr:from>
    <xdr:to>
      <xdr:col>3</xdr:col>
      <xdr:colOff>1152525</xdr:colOff>
      <xdr:row>21</xdr:row>
      <xdr:rowOff>9524</xdr:rowOff>
    </xdr:to>
    <xdr:cxnSp macro="">
      <xdr:nvCxnSpPr>
        <xdr:cNvPr id="2" name="AutoShape 1"/>
        <xdr:cNvCxnSpPr>
          <a:cxnSpLocks noChangeShapeType="1"/>
        </xdr:cNvCxnSpPr>
      </xdr:nvCxnSpPr>
      <xdr:spPr bwMode="auto">
        <a:xfrm rot="10800000" flipV="1">
          <a:off x="9986476725" y="6800852"/>
          <a:ext cx="5657849" cy="19047"/>
        </a:xfrm>
        <a:prstGeom prst="straightConnector1">
          <a:avLst/>
        </a:prstGeom>
        <a:noFill/>
        <a:ln w="57150" cap="sq">
          <a:solidFill>
            <a:srgbClr val="5F497A"/>
          </a:solidFill>
          <a:round/>
          <a:headEnd/>
          <a:tailEnd/>
        </a:ln>
        <a:effectLst/>
      </xdr:spPr>
    </xdr:cxnSp>
    <xdr:clientData/>
  </xdr:twoCellAnchor>
  <xdr:twoCellAnchor>
    <xdr:from>
      <xdr:col>0</xdr:col>
      <xdr:colOff>38099</xdr:colOff>
      <xdr:row>44</xdr:row>
      <xdr:rowOff>342900</xdr:rowOff>
    </xdr:from>
    <xdr:to>
      <xdr:col>3</xdr:col>
      <xdr:colOff>1181100</xdr:colOff>
      <xdr:row>44</xdr:row>
      <xdr:rowOff>344488</xdr:rowOff>
    </xdr:to>
    <xdr:cxnSp macro="">
      <xdr:nvCxnSpPr>
        <xdr:cNvPr id="3" name="AutoShape 1"/>
        <xdr:cNvCxnSpPr>
          <a:cxnSpLocks noChangeShapeType="1"/>
        </xdr:cNvCxnSpPr>
      </xdr:nvCxnSpPr>
      <xdr:spPr bwMode="auto">
        <a:xfrm rot="10800000">
          <a:off x="9986448150" y="14106525"/>
          <a:ext cx="5648326" cy="1588"/>
        </a:xfrm>
        <a:prstGeom prst="straightConnector1">
          <a:avLst/>
        </a:prstGeom>
        <a:noFill/>
        <a:ln w="57150" cap="sq">
          <a:solidFill>
            <a:srgbClr val="5F497A"/>
          </a:solidFill>
          <a:round/>
          <a:headEnd/>
          <a:tailEnd/>
        </a:ln>
        <a:effectLst/>
      </xdr:spPr>
    </xdr:cxnSp>
    <xdr:clientData/>
  </xdr:twoCellAnchor>
  <xdr:twoCellAnchor>
    <xdr:from>
      <xdr:col>0</xdr:col>
      <xdr:colOff>38101</xdr:colOff>
      <xdr:row>0</xdr:row>
      <xdr:rowOff>114300</xdr:rowOff>
    </xdr:from>
    <xdr:to>
      <xdr:col>3</xdr:col>
      <xdr:colOff>1190624</xdr:colOff>
      <xdr:row>0</xdr:row>
      <xdr:rowOff>114304</xdr:rowOff>
    </xdr:to>
    <xdr:cxnSp macro="">
      <xdr:nvCxnSpPr>
        <xdr:cNvPr id="4" name="AutoShape 1"/>
        <xdr:cNvCxnSpPr>
          <a:cxnSpLocks noChangeShapeType="1"/>
        </xdr:cNvCxnSpPr>
      </xdr:nvCxnSpPr>
      <xdr:spPr bwMode="auto">
        <a:xfrm rot="10800000">
          <a:off x="9986438626" y="114300"/>
          <a:ext cx="5657848" cy="4"/>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19051</xdr:colOff>
      <xdr:row>23</xdr:row>
      <xdr:rowOff>114300</xdr:rowOff>
    </xdr:from>
    <xdr:to>
      <xdr:col>3</xdr:col>
      <xdr:colOff>1171569</xdr:colOff>
      <xdr:row>23</xdr:row>
      <xdr:rowOff>114304</xdr:rowOff>
    </xdr:to>
    <xdr:cxnSp macro="">
      <xdr:nvCxnSpPr>
        <xdr:cNvPr id="8" name="AutoShape 1"/>
        <xdr:cNvCxnSpPr>
          <a:cxnSpLocks noChangeShapeType="1"/>
        </xdr:cNvCxnSpPr>
      </xdr:nvCxnSpPr>
      <xdr:spPr bwMode="auto">
        <a:xfrm rot="10800000">
          <a:off x="9986457681" y="7267575"/>
          <a:ext cx="5657843" cy="4"/>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47622</xdr:colOff>
      <xdr:row>26</xdr:row>
      <xdr:rowOff>0</xdr:rowOff>
    </xdr:from>
    <xdr:to>
      <xdr:col>5</xdr:col>
      <xdr:colOff>1323974</xdr:colOff>
      <xdr:row>26</xdr:row>
      <xdr:rowOff>2</xdr:rowOff>
    </xdr:to>
    <xdr:cxnSp macro="">
      <xdr:nvCxnSpPr>
        <xdr:cNvPr id="2" name="AutoShape 1"/>
        <xdr:cNvCxnSpPr>
          <a:cxnSpLocks noChangeShapeType="1"/>
        </xdr:cNvCxnSpPr>
      </xdr:nvCxnSpPr>
      <xdr:spPr bwMode="auto">
        <a:xfrm rot="10800000">
          <a:off x="9985086076" y="7096125"/>
          <a:ext cx="7667627" cy="2"/>
        </a:xfrm>
        <a:prstGeom prst="straightConnector1">
          <a:avLst/>
        </a:prstGeom>
        <a:noFill/>
        <a:ln w="57150" cap="sq">
          <a:solidFill>
            <a:srgbClr val="5F497A"/>
          </a:solidFill>
          <a:round/>
          <a:headEnd/>
          <a:tailEnd/>
        </a:ln>
        <a:effectLst/>
      </xdr:spPr>
    </xdr:cxnSp>
    <xdr:clientData/>
  </xdr:twoCellAnchor>
  <xdr:twoCellAnchor>
    <xdr:from>
      <xdr:col>0</xdr:col>
      <xdr:colOff>28575</xdr:colOff>
      <xdr:row>0</xdr:row>
      <xdr:rowOff>114298</xdr:rowOff>
    </xdr:from>
    <xdr:to>
      <xdr:col>5</xdr:col>
      <xdr:colOff>1295400</xdr:colOff>
      <xdr:row>0</xdr:row>
      <xdr:rowOff>114299</xdr:rowOff>
    </xdr:to>
    <xdr:cxnSp macro="">
      <xdr:nvCxnSpPr>
        <xdr:cNvPr id="3" name="AutoShape 1"/>
        <xdr:cNvCxnSpPr>
          <a:cxnSpLocks noChangeShapeType="1"/>
        </xdr:cNvCxnSpPr>
      </xdr:nvCxnSpPr>
      <xdr:spPr bwMode="auto">
        <a:xfrm rot="10800000" flipV="1">
          <a:off x="9984666975" y="114298"/>
          <a:ext cx="7658100" cy="1"/>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20</xdr:row>
      <xdr:rowOff>3</xdr:rowOff>
    </xdr:from>
    <xdr:to>
      <xdr:col>3</xdr:col>
      <xdr:colOff>1390650</xdr:colOff>
      <xdr:row>20</xdr:row>
      <xdr:rowOff>9524</xdr:rowOff>
    </xdr:to>
    <xdr:cxnSp macro="">
      <xdr:nvCxnSpPr>
        <xdr:cNvPr id="2" name="AutoShape 1"/>
        <xdr:cNvCxnSpPr>
          <a:cxnSpLocks noChangeShapeType="1"/>
        </xdr:cNvCxnSpPr>
      </xdr:nvCxnSpPr>
      <xdr:spPr bwMode="auto">
        <a:xfrm rot="10800000" flipV="1">
          <a:off x="9987362550" y="6934203"/>
          <a:ext cx="5200649" cy="9521"/>
        </a:xfrm>
        <a:prstGeom prst="straightConnector1">
          <a:avLst/>
        </a:prstGeom>
        <a:noFill/>
        <a:ln w="57150" cap="sq">
          <a:solidFill>
            <a:srgbClr val="5F497A"/>
          </a:solidFill>
          <a:round/>
          <a:headEnd/>
          <a:tailEnd/>
        </a:ln>
        <a:effectLst/>
      </xdr:spPr>
    </xdr:cxnSp>
    <xdr:clientData/>
  </xdr:twoCellAnchor>
  <xdr:twoCellAnchor>
    <xdr:from>
      <xdr:col>0</xdr:col>
      <xdr:colOff>28576</xdr:colOff>
      <xdr:row>0</xdr:row>
      <xdr:rowOff>85725</xdr:rowOff>
    </xdr:from>
    <xdr:to>
      <xdr:col>4</xdr:col>
      <xdr:colOff>28575</xdr:colOff>
      <xdr:row>0</xdr:row>
      <xdr:rowOff>85733</xdr:rowOff>
    </xdr:to>
    <xdr:cxnSp macro="">
      <xdr:nvCxnSpPr>
        <xdr:cNvPr id="3" name="AutoShape 1"/>
        <xdr:cNvCxnSpPr>
          <a:cxnSpLocks noChangeShapeType="1"/>
        </xdr:cNvCxnSpPr>
      </xdr:nvCxnSpPr>
      <xdr:spPr bwMode="auto">
        <a:xfrm rot="10800000">
          <a:off x="9987324450" y="85725"/>
          <a:ext cx="5210174" cy="8"/>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19</xdr:row>
      <xdr:rowOff>295274</xdr:rowOff>
    </xdr:from>
    <xdr:to>
      <xdr:col>4</xdr:col>
      <xdr:colOff>1400173</xdr:colOff>
      <xdr:row>19</xdr:row>
      <xdr:rowOff>295275</xdr:rowOff>
    </xdr:to>
    <xdr:cxnSp macro="">
      <xdr:nvCxnSpPr>
        <xdr:cNvPr id="2" name="AutoShape 1"/>
        <xdr:cNvCxnSpPr>
          <a:cxnSpLocks noChangeShapeType="1"/>
        </xdr:cNvCxnSpPr>
      </xdr:nvCxnSpPr>
      <xdr:spPr bwMode="auto">
        <a:xfrm rot="10800000">
          <a:off x="9986181452" y="7048499"/>
          <a:ext cx="5695948" cy="1"/>
        </a:xfrm>
        <a:prstGeom prst="straightConnector1">
          <a:avLst/>
        </a:prstGeom>
        <a:noFill/>
        <a:ln w="57150" cap="sq">
          <a:solidFill>
            <a:srgbClr val="5F497A"/>
          </a:solidFill>
          <a:round/>
          <a:headEnd/>
          <a:tailEnd/>
        </a:ln>
        <a:effectLst/>
      </xdr:spPr>
    </xdr:cxnSp>
    <xdr:clientData/>
  </xdr:twoCellAnchor>
  <xdr:twoCellAnchor>
    <xdr:from>
      <xdr:col>0</xdr:col>
      <xdr:colOff>1</xdr:colOff>
      <xdr:row>1</xdr:row>
      <xdr:rowOff>76200</xdr:rowOff>
    </xdr:from>
    <xdr:to>
      <xdr:col>4</xdr:col>
      <xdr:colOff>1362074</xdr:colOff>
      <xdr:row>1</xdr:row>
      <xdr:rowOff>76204</xdr:rowOff>
    </xdr:to>
    <xdr:cxnSp macro="">
      <xdr:nvCxnSpPr>
        <xdr:cNvPr id="3" name="AutoShape 1"/>
        <xdr:cNvCxnSpPr>
          <a:cxnSpLocks noChangeShapeType="1"/>
        </xdr:cNvCxnSpPr>
      </xdr:nvCxnSpPr>
      <xdr:spPr bwMode="auto">
        <a:xfrm rot="10800000">
          <a:off x="9986219551" y="95250"/>
          <a:ext cx="5953123" cy="4"/>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26</xdr:row>
      <xdr:rowOff>85725</xdr:rowOff>
    </xdr:from>
    <xdr:to>
      <xdr:col>7</xdr:col>
      <xdr:colOff>1028697</xdr:colOff>
      <xdr:row>26</xdr:row>
      <xdr:rowOff>104776</xdr:rowOff>
    </xdr:to>
    <xdr:cxnSp macro="">
      <xdr:nvCxnSpPr>
        <xdr:cNvPr id="2" name="AutoShape 1"/>
        <xdr:cNvCxnSpPr>
          <a:cxnSpLocks noChangeShapeType="1"/>
        </xdr:cNvCxnSpPr>
      </xdr:nvCxnSpPr>
      <xdr:spPr bwMode="auto">
        <a:xfrm rot="10800000">
          <a:off x="9982809603" y="7048500"/>
          <a:ext cx="8905872" cy="19051"/>
        </a:xfrm>
        <a:prstGeom prst="straightConnector1">
          <a:avLst/>
        </a:prstGeom>
        <a:noFill/>
        <a:ln w="57150" cap="sq">
          <a:solidFill>
            <a:srgbClr val="5F497A"/>
          </a:solidFill>
          <a:round/>
          <a:headEnd/>
          <a:tailEnd/>
        </a:ln>
        <a:effectLst/>
      </xdr:spPr>
    </xdr:cxnSp>
    <xdr:clientData/>
  </xdr:twoCellAnchor>
  <xdr:twoCellAnchor>
    <xdr:from>
      <xdr:col>0</xdr:col>
      <xdr:colOff>1</xdr:colOff>
      <xdr:row>1</xdr:row>
      <xdr:rowOff>85726</xdr:rowOff>
    </xdr:from>
    <xdr:to>
      <xdr:col>7</xdr:col>
      <xdr:colOff>1019175</xdr:colOff>
      <xdr:row>1</xdr:row>
      <xdr:rowOff>85731</xdr:rowOff>
    </xdr:to>
    <xdr:cxnSp macro="">
      <xdr:nvCxnSpPr>
        <xdr:cNvPr id="3" name="AutoShape 1"/>
        <xdr:cNvCxnSpPr>
          <a:cxnSpLocks noChangeShapeType="1"/>
        </xdr:cNvCxnSpPr>
      </xdr:nvCxnSpPr>
      <xdr:spPr bwMode="auto">
        <a:xfrm rot="10800000">
          <a:off x="9982819125" y="114301"/>
          <a:ext cx="8905874" cy="5"/>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85726</xdr:rowOff>
    </xdr:from>
    <xdr:to>
      <xdr:col>6</xdr:col>
      <xdr:colOff>1095374</xdr:colOff>
      <xdr:row>0</xdr:row>
      <xdr:rowOff>85733</xdr:rowOff>
    </xdr:to>
    <xdr:cxnSp macro="">
      <xdr:nvCxnSpPr>
        <xdr:cNvPr id="4" name="AutoShape 1"/>
        <xdr:cNvCxnSpPr>
          <a:cxnSpLocks noChangeShapeType="1"/>
        </xdr:cNvCxnSpPr>
      </xdr:nvCxnSpPr>
      <xdr:spPr bwMode="auto">
        <a:xfrm rot="10800000">
          <a:off x="9984333601" y="85726"/>
          <a:ext cx="8277223" cy="7"/>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twoCellAnchor>
    <xdr:from>
      <xdr:col>0</xdr:col>
      <xdr:colOff>1</xdr:colOff>
      <xdr:row>26</xdr:row>
      <xdr:rowOff>9525</xdr:rowOff>
    </xdr:from>
    <xdr:to>
      <xdr:col>6</xdr:col>
      <xdr:colOff>1066800</xdr:colOff>
      <xdr:row>26</xdr:row>
      <xdr:rowOff>9529</xdr:rowOff>
    </xdr:to>
    <xdr:cxnSp macro="">
      <xdr:nvCxnSpPr>
        <xdr:cNvPr id="10" name="AutoShape 1"/>
        <xdr:cNvCxnSpPr>
          <a:cxnSpLocks noChangeShapeType="1"/>
        </xdr:cNvCxnSpPr>
      </xdr:nvCxnSpPr>
      <xdr:spPr bwMode="auto">
        <a:xfrm rot="10800000">
          <a:off x="9984362175" y="7048500"/>
          <a:ext cx="8648699" cy="4"/>
        </a:xfrm>
        <a:prstGeom prst="straightConnector1">
          <a:avLst/>
        </a:prstGeom>
        <a:noFill/>
        <a:ln w="57150" cap="sq">
          <a:solidFill>
            <a:srgbClr val="5F497A"/>
          </a:solidFill>
          <a:round/>
          <a:headEnd/>
          <a:tailEnd/>
        </a:ln>
        <a:effec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9521</xdr:colOff>
      <xdr:row>27</xdr:row>
      <xdr:rowOff>152400</xdr:rowOff>
    </xdr:from>
    <xdr:to>
      <xdr:col>10</xdr:col>
      <xdr:colOff>790574</xdr:colOff>
      <xdr:row>27</xdr:row>
      <xdr:rowOff>152406</xdr:rowOff>
    </xdr:to>
    <xdr:cxnSp macro="">
      <xdr:nvCxnSpPr>
        <xdr:cNvPr id="2" name="AutoShape 1"/>
        <xdr:cNvCxnSpPr>
          <a:cxnSpLocks noChangeShapeType="1"/>
        </xdr:cNvCxnSpPr>
      </xdr:nvCxnSpPr>
      <xdr:spPr bwMode="auto">
        <a:xfrm rot="10800000">
          <a:off x="9981047476" y="7000875"/>
          <a:ext cx="7600953" cy="6"/>
        </a:xfrm>
        <a:prstGeom prst="straightConnector1">
          <a:avLst/>
        </a:prstGeom>
        <a:noFill/>
        <a:ln w="57150" cap="sq">
          <a:solidFill>
            <a:srgbClr val="5F497A"/>
          </a:solidFill>
          <a:round/>
          <a:headEnd/>
          <a:tailEnd/>
        </a:ln>
        <a:effectLst/>
      </xdr:spPr>
    </xdr:cxnSp>
    <xdr:clientData/>
  </xdr:twoCellAnchor>
  <xdr:twoCellAnchor>
    <xdr:from>
      <xdr:col>0</xdr:col>
      <xdr:colOff>9523</xdr:colOff>
      <xdr:row>1</xdr:row>
      <xdr:rowOff>19050</xdr:rowOff>
    </xdr:from>
    <xdr:to>
      <xdr:col>10</xdr:col>
      <xdr:colOff>847725</xdr:colOff>
      <xdr:row>1</xdr:row>
      <xdr:rowOff>19052</xdr:rowOff>
    </xdr:to>
    <xdr:cxnSp macro="">
      <xdr:nvCxnSpPr>
        <xdr:cNvPr id="4" name="AutoShape 1"/>
        <xdr:cNvCxnSpPr>
          <a:cxnSpLocks noChangeShapeType="1"/>
        </xdr:cNvCxnSpPr>
      </xdr:nvCxnSpPr>
      <xdr:spPr bwMode="auto">
        <a:xfrm rot="10800000">
          <a:off x="9981218925" y="85725"/>
          <a:ext cx="7677152" cy="2"/>
        </a:xfrm>
        <a:prstGeom prst="straightConnector1">
          <a:avLst/>
        </a:prstGeom>
        <a:noFill/>
        <a:ln w="57150" cap="sq">
          <a:solidFill>
            <a:srgbClr val="5F497A"/>
          </a:solidFill>
          <a:round/>
          <a:headEnd/>
          <a:tailEnd/>
        </a:ln>
        <a:effectLst>
          <a:outerShdw dist="99190" dir="19211666" algn="ctr" rotWithShape="0">
            <a:srgbClr val="5F497A">
              <a:alpha val="50000"/>
            </a:srgbClr>
          </a:outerShdw>
        </a:effectLst>
      </xdr:spPr>
    </xdr:cxn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tint="-0.249977111117893"/>
  </sheetPr>
  <dimension ref="A1:H52"/>
  <sheetViews>
    <sheetView rightToLeft="1" view="pageBreakPreview" topLeftCell="A37" zoomScaleSheetLayoutView="100" workbookViewId="0">
      <selection activeCell="G42" sqref="G42"/>
    </sheetView>
  </sheetViews>
  <sheetFormatPr defaultRowHeight="14.25"/>
  <cols>
    <col min="1" max="1" width="24.625" style="57" customWidth="1"/>
    <col min="2" max="2" width="23.25" style="57" customWidth="1"/>
    <col min="3" max="3" width="17.25" style="57" customWidth="1"/>
    <col min="4" max="4" width="16.875" style="57" customWidth="1"/>
    <col min="5" max="250" width="9.125" style="57"/>
    <col min="251" max="251" width="24.625" style="57" customWidth="1"/>
    <col min="252" max="252" width="23.25" style="57" customWidth="1"/>
    <col min="253" max="253" width="17.25" style="57" customWidth="1"/>
    <col min="254" max="254" width="16" style="57" customWidth="1"/>
    <col min="255" max="506" width="9.125" style="57"/>
    <col min="507" max="507" width="24.625" style="57" customWidth="1"/>
    <col min="508" max="508" width="23.25" style="57" customWidth="1"/>
    <col min="509" max="509" width="17.25" style="57" customWidth="1"/>
    <col min="510" max="510" width="16" style="57" customWidth="1"/>
    <col min="511" max="762" width="9.125" style="57"/>
    <col min="763" max="763" width="24.625" style="57" customWidth="1"/>
    <col min="764" max="764" width="23.25" style="57" customWidth="1"/>
    <col min="765" max="765" width="17.25" style="57" customWidth="1"/>
    <col min="766" max="766" width="16" style="57" customWidth="1"/>
    <col min="767" max="1018" width="9.125" style="57"/>
    <col min="1019" max="1019" width="24.625" style="57" customWidth="1"/>
    <col min="1020" max="1020" width="23.25" style="57" customWidth="1"/>
    <col min="1021" max="1021" width="17.25" style="57" customWidth="1"/>
    <col min="1022" max="1022" width="16" style="57" customWidth="1"/>
    <col min="1023" max="1274" width="9.125" style="57"/>
    <col min="1275" max="1275" width="24.625" style="57" customWidth="1"/>
    <col min="1276" max="1276" width="23.25" style="57" customWidth="1"/>
    <col min="1277" max="1277" width="17.25" style="57" customWidth="1"/>
    <col min="1278" max="1278" width="16" style="57" customWidth="1"/>
    <col min="1279" max="1530" width="9.125" style="57"/>
    <col min="1531" max="1531" width="24.625" style="57" customWidth="1"/>
    <col min="1532" max="1532" width="23.25" style="57" customWidth="1"/>
    <col min="1533" max="1533" width="17.25" style="57" customWidth="1"/>
    <col min="1534" max="1534" width="16" style="57" customWidth="1"/>
    <col min="1535" max="1786" width="9.125" style="57"/>
    <col min="1787" max="1787" width="24.625" style="57" customWidth="1"/>
    <col min="1788" max="1788" width="23.25" style="57" customWidth="1"/>
    <col min="1789" max="1789" width="17.25" style="57" customWidth="1"/>
    <col min="1790" max="1790" width="16" style="57" customWidth="1"/>
    <col min="1791" max="2042" width="9.125" style="57"/>
    <col min="2043" max="2043" width="24.625" style="57" customWidth="1"/>
    <col min="2044" max="2044" width="23.25" style="57" customWidth="1"/>
    <col min="2045" max="2045" width="17.25" style="57" customWidth="1"/>
    <col min="2046" max="2046" width="16" style="57" customWidth="1"/>
    <col min="2047" max="2298" width="9.125" style="57"/>
    <col min="2299" max="2299" width="24.625" style="57" customWidth="1"/>
    <col min="2300" max="2300" width="23.25" style="57" customWidth="1"/>
    <col min="2301" max="2301" width="17.25" style="57" customWidth="1"/>
    <col min="2302" max="2302" width="16" style="57" customWidth="1"/>
    <col min="2303" max="2554" width="9.125" style="57"/>
    <col min="2555" max="2555" width="24.625" style="57" customWidth="1"/>
    <col min="2556" max="2556" width="23.25" style="57" customWidth="1"/>
    <col min="2557" max="2557" width="17.25" style="57" customWidth="1"/>
    <col min="2558" max="2558" width="16" style="57" customWidth="1"/>
    <col min="2559" max="2810" width="9.125" style="57"/>
    <col min="2811" max="2811" width="24.625" style="57" customWidth="1"/>
    <col min="2812" max="2812" width="23.25" style="57" customWidth="1"/>
    <col min="2813" max="2813" width="17.25" style="57" customWidth="1"/>
    <col min="2814" max="2814" width="16" style="57" customWidth="1"/>
    <col min="2815" max="3066" width="9.125" style="57"/>
    <col min="3067" max="3067" width="24.625" style="57" customWidth="1"/>
    <col min="3068" max="3068" width="23.25" style="57" customWidth="1"/>
    <col min="3069" max="3069" width="17.25" style="57" customWidth="1"/>
    <col min="3070" max="3070" width="16" style="57" customWidth="1"/>
    <col min="3071" max="3322" width="9.125" style="57"/>
    <col min="3323" max="3323" width="24.625" style="57" customWidth="1"/>
    <col min="3324" max="3324" width="23.25" style="57" customWidth="1"/>
    <col min="3325" max="3325" width="17.25" style="57" customWidth="1"/>
    <col min="3326" max="3326" width="16" style="57" customWidth="1"/>
    <col min="3327" max="3578" width="9.125" style="57"/>
    <col min="3579" max="3579" width="24.625" style="57" customWidth="1"/>
    <col min="3580" max="3580" width="23.25" style="57" customWidth="1"/>
    <col min="3581" max="3581" width="17.25" style="57" customWidth="1"/>
    <col min="3582" max="3582" width="16" style="57" customWidth="1"/>
    <col min="3583" max="3834" width="9.125" style="57"/>
    <col min="3835" max="3835" width="24.625" style="57" customWidth="1"/>
    <col min="3836" max="3836" width="23.25" style="57" customWidth="1"/>
    <col min="3837" max="3837" width="17.25" style="57" customWidth="1"/>
    <col min="3838" max="3838" width="16" style="57" customWidth="1"/>
    <col min="3839" max="4090" width="9.125" style="57"/>
    <col min="4091" max="4091" width="24.625" style="57" customWidth="1"/>
    <col min="4092" max="4092" width="23.25" style="57" customWidth="1"/>
    <col min="4093" max="4093" width="17.25" style="57" customWidth="1"/>
    <col min="4094" max="4094" width="16" style="57" customWidth="1"/>
    <col min="4095" max="4346" width="9.125" style="57"/>
    <col min="4347" max="4347" width="24.625" style="57" customWidth="1"/>
    <col min="4348" max="4348" width="23.25" style="57" customWidth="1"/>
    <col min="4349" max="4349" width="17.25" style="57" customWidth="1"/>
    <col min="4350" max="4350" width="16" style="57" customWidth="1"/>
    <col min="4351" max="4602" width="9.125" style="57"/>
    <col min="4603" max="4603" width="24.625" style="57" customWidth="1"/>
    <col min="4604" max="4604" width="23.25" style="57" customWidth="1"/>
    <col min="4605" max="4605" width="17.25" style="57" customWidth="1"/>
    <col min="4606" max="4606" width="16" style="57" customWidth="1"/>
    <col min="4607" max="4858" width="9.125" style="57"/>
    <col min="4859" max="4859" width="24.625" style="57" customWidth="1"/>
    <col min="4860" max="4860" width="23.25" style="57" customWidth="1"/>
    <col min="4861" max="4861" width="17.25" style="57" customWidth="1"/>
    <col min="4862" max="4862" width="16" style="57" customWidth="1"/>
    <col min="4863" max="5114" width="9.125" style="57"/>
    <col min="5115" max="5115" width="24.625" style="57" customWidth="1"/>
    <col min="5116" max="5116" width="23.25" style="57" customWidth="1"/>
    <col min="5117" max="5117" width="17.25" style="57" customWidth="1"/>
    <col min="5118" max="5118" width="16" style="57" customWidth="1"/>
    <col min="5119" max="5370" width="9.125" style="57"/>
    <col min="5371" max="5371" width="24.625" style="57" customWidth="1"/>
    <col min="5372" max="5372" width="23.25" style="57" customWidth="1"/>
    <col min="5373" max="5373" width="17.25" style="57" customWidth="1"/>
    <col min="5374" max="5374" width="16" style="57" customWidth="1"/>
    <col min="5375" max="5626" width="9.125" style="57"/>
    <col min="5627" max="5627" width="24.625" style="57" customWidth="1"/>
    <col min="5628" max="5628" width="23.25" style="57" customWidth="1"/>
    <col min="5629" max="5629" width="17.25" style="57" customWidth="1"/>
    <col min="5630" max="5630" width="16" style="57" customWidth="1"/>
    <col min="5631" max="5882" width="9.125" style="57"/>
    <col min="5883" max="5883" width="24.625" style="57" customWidth="1"/>
    <col min="5884" max="5884" width="23.25" style="57" customWidth="1"/>
    <col min="5885" max="5885" width="17.25" style="57" customWidth="1"/>
    <col min="5886" max="5886" width="16" style="57" customWidth="1"/>
    <col min="5887" max="6138" width="9.125" style="57"/>
    <col min="6139" max="6139" width="24.625" style="57" customWidth="1"/>
    <col min="6140" max="6140" width="23.25" style="57" customWidth="1"/>
    <col min="6141" max="6141" width="17.25" style="57" customWidth="1"/>
    <col min="6142" max="6142" width="16" style="57" customWidth="1"/>
    <col min="6143" max="6394" width="9.125" style="57"/>
    <col min="6395" max="6395" width="24.625" style="57" customWidth="1"/>
    <col min="6396" max="6396" width="23.25" style="57" customWidth="1"/>
    <col min="6397" max="6397" width="17.25" style="57" customWidth="1"/>
    <col min="6398" max="6398" width="16" style="57" customWidth="1"/>
    <col min="6399" max="6650" width="9.125" style="57"/>
    <col min="6651" max="6651" width="24.625" style="57" customWidth="1"/>
    <col min="6652" max="6652" width="23.25" style="57" customWidth="1"/>
    <col min="6653" max="6653" width="17.25" style="57" customWidth="1"/>
    <col min="6654" max="6654" width="16" style="57" customWidth="1"/>
    <col min="6655" max="6906" width="9.125" style="57"/>
    <col min="6907" max="6907" width="24.625" style="57" customWidth="1"/>
    <col min="6908" max="6908" width="23.25" style="57" customWidth="1"/>
    <col min="6909" max="6909" width="17.25" style="57" customWidth="1"/>
    <col min="6910" max="6910" width="16" style="57" customWidth="1"/>
    <col min="6911" max="7162" width="9.125" style="57"/>
    <col min="7163" max="7163" width="24.625" style="57" customWidth="1"/>
    <col min="7164" max="7164" width="23.25" style="57" customWidth="1"/>
    <col min="7165" max="7165" width="17.25" style="57" customWidth="1"/>
    <col min="7166" max="7166" width="16" style="57" customWidth="1"/>
    <col min="7167" max="7418" width="9.125" style="57"/>
    <col min="7419" max="7419" width="24.625" style="57" customWidth="1"/>
    <col min="7420" max="7420" width="23.25" style="57" customWidth="1"/>
    <col min="7421" max="7421" width="17.25" style="57" customWidth="1"/>
    <col min="7422" max="7422" width="16" style="57" customWidth="1"/>
    <col min="7423" max="7674" width="9.125" style="57"/>
    <col min="7675" max="7675" width="24.625" style="57" customWidth="1"/>
    <col min="7676" max="7676" width="23.25" style="57" customWidth="1"/>
    <col min="7677" max="7677" width="17.25" style="57" customWidth="1"/>
    <col min="7678" max="7678" width="16" style="57" customWidth="1"/>
    <col min="7679" max="7930" width="9.125" style="57"/>
    <col min="7931" max="7931" width="24.625" style="57" customWidth="1"/>
    <col min="7932" max="7932" width="23.25" style="57" customWidth="1"/>
    <col min="7933" max="7933" width="17.25" style="57" customWidth="1"/>
    <col min="7934" max="7934" width="16" style="57" customWidth="1"/>
    <col min="7935" max="8186" width="9.125" style="57"/>
    <col min="8187" max="8187" width="24.625" style="57" customWidth="1"/>
    <col min="8188" max="8188" width="23.25" style="57" customWidth="1"/>
    <col min="8189" max="8189" width="17.25" style="57" customWidth="1"/>
    <col min="8190" max="8190" width="16" style="57" customWidth="1"/>
    <col min="8191" max="8442" width="9.125" style="57"/>
    <col min="8443" max="8443" width="24.625" style="57" customWidth="1"/>
    <col min="8444" max="8444" width="23.25" style="57" customWidth="1"/>
    <col min="8445" max="8445" width="17.25" style="57" customWidth="1"/>
    <col min="8446" max="8446" width="16" style="57" customWidth="1"/>
    <col min="8447" max="8698" width="9.125" style="57"/>
    <col min="8699" max="8699" width="24.625" style="57" customWidth="1"/>
    <col min="8700" max="8700" width="23.25" style="57" customWidth="1"/>
    <col min="8701" max="8701" width="17.25" style="57" customWidth="1"/>
    <col min="8702" max="8702" width="16" style="57" customWidth="1"/>
    <col min="8703" max="8954" width="9.125" style="57"/>
    <col min="8955" max="8955" width="24.625" style="57" customWidth="1"/>
    <col min="8956" max="8956" width="23.25" style="57" customWidth="1"/>
    <col min="8957" max="8957" width="17.25" style="57" customWidth="1"/>
    <col min="8958" max="8958" width="16" style="57" customWidth="1"/>
    <col min="8959" max="9210" width="9.125" style="57"/>
    <col min="9211" max="9211" width="24.625" style="57" customWidth="1"/>
    <col min="9212" max="9212" width="23.25" style="57" customWidth="1"/>
    <col min="9213" max="9213" width="17.25" style="57" customWidth="1"/>
    <col min="9214" max="9214" width="16" style="57" customWidth="1"/>
    <col min="9215" max="9466" width="9.125" style="57"/>
    <col min="9467" max="9467" width="24.625" style="57" customWidth="1"/>
    <col min="9468" max="9468" width="23.25" style="57" customWidth="1"/>
    <col min="9469" max="9469" width="17.25" style="57" customWidth="1"/>
    <col min="9470" max="9470" width="16" style="57" customWidth="1"/>
    <col min="9471" max="9722" width="9.125" style="57"/>
    <col min="9723" max="9723" width="24.625" style="57" customWidth="1"/>
    <col min="9724" max="9724" width="23.25" style="57" customWidth="1"/>
    <col min="9725" max="9725" width="17.25" style="57" customWidth="1"/>
    <col min="9726" max="9726" width="16" style="57" customWidth="1"/>
    <col min="9727" max="9978" width="9.125" style="57"/>
    <col min="9979" max="9979" width="24.625" style="57" customWidth="1"/>
    <col min="9980" max="9980" width="23.25" style="57" customWidth="1"/>
    <col min="9981" max="9981" width="17.25" style="57" customWidth="1"/>
    <col min="9982" max="9982" width="16" style="57" customWidth="1"/>
    <col min="9983" max="10234" width="9.125" style="57"/>
    <col min="10235" max="10235" width="24.625" style="57" customWidth="1"/>
    <col min="10236" max="10236" width="23.25" style="57" customWidth="1"/>
    <col min="10237" max="10237" width="17.25" style="57" customWidth="1"/>
    <col min="10238" max="10238" width="16" style="57" customWidth="1"/>
    <col min="10239" max="10490" width="9.125" style="57"/>
    <col min="10491" max="10491" width="24.625" style="57" customWidth="1"/>
    <col min="10492" max="10492" width="23.25" style="57" customWidth="1"/>
    <col min="10493" max="10493" width="17.25" style="57" customWidth="1"/>
    <col min="10494" max="10494" width="16" style="57" customWidth="1"/>
    <col min="10495" max="10746" width="9.125" style="57"/>
    <col min="10747" max="10747" width="24.625" style="57" customWidth="1"/>
    <col min="10748" max="10748" width="23.25" style="57" customWidth="1"/>
    <col min="10749" max="10749" width="17.25" style="57" customWidth="1"/>
    <col min="10750" max="10750" width="16" style="57" customWidth="1"/>
    <col min="10751" max="11002" width="9.125" style="57"/>
    <col min="11003" max="11003" width="24.625" style="57" customWidth="1"/>
    <col min="11004" max="11004" width="23.25" style="57" customWidth="1"/>
    <col min="11005" max="11005" width="17.25" style="57" customWidth="1"/>
    <col min="11006" max="11006" width="16" style="57" customWidth="1"/>
    <col min="11007" max="11258" width="9.125" style="57"/>
    <col min="11259" max="11259" width="24.625" style="57" customWidth="1"/>
    <col min="11260" max="11260" width="23.25" style="57" customWidth="1"/>
    <col min="11261" max="11261" width="17.25" style="57" customWidth="1"/>
    <col min="11262" max="11262" width="16" style="57" customWidth="1"/>
    <col min="11263" max="11514" width="9.125" style="57"/>
    <col min="11515" max="11515" width="24.625" style="57" customWidth="1"/>
    <col min="11516" max="11516" width="23.25" style="57" customWidth="1"/>
    <col min="11517" max="11517" width="17.25" style="57" customWidth="1"/>
    <col min="11518" max="11518" width="16" style="57" customWidth="1"/>
    <col min="11519" max="11770" width="9.125" style="57"/>
    <col min="11771" max="11771" width="24.625" style="57" customWidth="1"/>
    <col min="11772" max="11772" width="23.25" style="57" customWidth="1"/>
    <col min="11773" max="11773" width="17.25" style="57" customWidth="1"/>
    <col min="11774" max="11774" width="16" style="57" customWidth="1"/>
    <col min="11775" max="12026" width="9.125" style="57"/>
    <col min="12027" max="12027" width="24.625" style="57" customWidth="1"/>
    <col min="12028" max="12028" width="23.25" style="57" customWidth="1"/>
    <col min="12029" max="12029" width="17.25" style="57" customWidth="1"/>
    <col min="12030" max="12030" width="16" style="57" customWidth="1"/>
    <col min="12031" max="12282" width="9.125" style="57"/>
    <col min="12283" max="12283" width="24.625" style="57" customWidth="1"/>
    <col min="12284" max="12284" width="23.25" style="57" customWidth="1"/>
    <col min="12285" max="12285" width="17.25" style="57" customWidth="1"/>
    <col min="12286" max="12286" width="16" style="57" customWidth="1"/>
    <col min="12287" max="12538" width="9.125" style="57"/>
    <col min="12539" max="12539" width="24.625" style="57" customWidth="1"/>
    <col min="12540" max="12540" width="23.25" style="57" customWidth="1"/>
    <col min="12541" max="12541" width="17.25" style="57" customWidth="1"/>
    <col min="12542" max="12542" width="16" style="57" customWidth="1"/>
    <col min="12543" max="12794" width="9.125" style="57"/>
    <col min="12795" max="12795" width="24.625" style="57" customWidth="1"/>
    <col min="12796" max="12796" width="23.25" style="57" customWidth="1"/>
    <col min="12797" max="12797" width="17.25" style="57" customWidth="1"/>
    <col min="12798" max="12798" width="16" style="57" customWidth="1"/>
    <col min="12799" max="13050" width="9.125" style="57"/>
    <col min="13051" max="13051" width="24.625" style="57" customWidth="1"/>
    <col min="13052" max="13052" width="23.25" style="57" customWidth="1"/>
    <col min="13053" max="13053" width="17.25" style="57" customWidth="1"/>
    <col min="13054" max="13054" width="16" style="57" customWidth="1"/>
    <col min="13055" max="13306" width="9.125" style="57"/>
    <col min="13307" max="13307" width="24.625" style="57" customWidth="1"/>
    <col min="13308" max="13308" width="23.25" style="57" customWidth="1"/>
    <col min="13309" max="13309" width="17.25" style="57" customWidth="1"/>
    <col min="13310" max="13310" width="16" style="57" customWidth="1"/>
    <col min="13311" max="13562" width="9.125" style="57"/>
    <col min="13563" max="13563" width="24.625" style="57" customWidth="1"/>
    <col min="13564" max="13564" width="23.25" style="57" customWidth="1"/>
    <col min="13565" max="13565" width="17.25" style="57" customWidth="1"/>
    <col min="13566" max="13566" width="16" style="57" customWidth="1"/>
    <col min="13567" max="13818" width="9.125" style="57"/>
    <col min="13819" max="13819" width="24.625" style="57" customWidth="1"/>
    <col min="13820" max="13820" width="23.25" style="57" customWidth="1"/>
    <col min="13821" max="13821" width="17.25" style="57" customWidth="1"/>
    <col min="13822" max="13822" width="16" style="57" customWidth="1"/>
    <col min="13823" max="14074" width="9.125" style="57"/>
    <col min="14075" max="14075" width="24.625" style="57" customWidth="1"/>
    <col min="14076" max="14076" width="23.25" style="57" customWidth="1"/>
    <col min="14077" max="14077" width="17.25" style="57" customWidth="1"/>
    <col min="14078" max="14078" width="16" style="57" customWidth="1"/>
    <col min="14079" max="14330" width="9.125" style="57"/>
    <col min="14331" max="14331" width="24.625" style="57" customWidth="1"/>
    <col min="14332" max="14332" width="23.25" style="57" customWidth="1"/>
    <col min="14333" max="14333" width="17.25" style="57" customWidth="1"/>
    <col min="14334" max="14334" width="16" style="57" customWidth="1"/>
    <col min="14335" max="14586" width="9.125" style="57"/>
    <col min="14587" max="14587" width="24.625" style="57" customWidth="1"/>
    <col min="14588" max="14588" width="23.25" style="57" customWidth="1"/>
    <col min="14589" max="14589" width="17.25" style="57" customWidth="1"/>
    <col min="14590" max="14590" width="16" style="57" customWidth="1"/>
    <col min="14591" max="14842" width="9.125" style="57"/>
    <col min="14843" max="14843" width="24.625" style="57" customWidth="1"/>
    <col min="14844" max="14844" width="23.25" style="57" customWidth="1"/>
    <col min="14845" max="14845" width="17.25" style="57" customWidth="1"/>
    <col min="14846" max="14846" width="16" style="57" customWidth="1"/>
    <col min="14847" max="15098" width="9.125" style="57"/>
    <col min="15099" max="15099" width="24.625" style="57" customWidth="1"/>
    <col min="15100" max="15100" width="23.25" style="57" customWidth="1"/>
    <col min="15101" max="15101" width="17.25" style="57" customWidth="1"/>
    <col min="15102" max="15102" width="16" style="57" customWidth="1"/>
    <col min="15103" max="15354" width="9.125" style="57"/>
    <col min="15355" max="15355" width="24.625" style="57" customWidth="1"/>
    <col min="15356" max="15356" width="23.25" style="57" customWidth="1"/>
    <col min="15357" max="15357" width="17.25" style="57" customWidth="1"/>
    <col min="15358" max="15358" width="16" style="57" customWidth="1"/>
    <col min="15359" max="15610" width="9.125" style="57"/>
    <col min="15611" max="15611" width="24.625" style="57" customWidth="1"/>
    <col min="15612" max="15612" width="23.25" style="57" customWidth="1"/>
    <col min="15613" max="15613" width="17.25" style="57" customWidth="1"/>
    <col min="15614" max="15614" width="16" style="57" customWidth="1"/>
    <col min="15615" max="15866" width="9.125" style="57"/>
    <col min="15867" max="15867" width="24.625" style="57" customWidth="1"/>
    <col min="15868" max="15868" width="23.25" style="57" customWidth="1"/>
    <col min="15869" max="15869" width="17.25" style="57" customWidth="1"/>
    <col min="15870" max="15870" width="16" style="57" customWidth="1"/>
    <col min="15871" max="16122" width="9.125" style="57"/>
    <col min="16123" max="16123" width="24.625" style="57" customWidth="1"/>
    <col min="16124" max="16124" width="23.25" style="57" customWidth="1"/>
    <col min="16125" max="16125" width="17.25" style="57" customWidth="1"/>
    <col min="16126" max="16126" width="16" style="57" customWidth="1"/>
    <col min="16127" max="16382" width="9.125" style="57"/>
    <col min="16383" max="16384" width="9.125" style="57" customWidth="1"/>
  </cols>
  <sheetData>
    <row r="1" spans="1:5" ht="36" customHeight="1">
      <c r="A1" s="590" t="s">
        <v>366</v>
      </c>
      <c r="B1" s="590"/>
      <c r="C1" s="590"/>
      <c r="D1" s="590"/>
    </row>
    <row r="2" spans="1:5" ht="28.5" customHeight="1" thickBot="1">
      <c r="A2" s="591" t="s">
        <v>586</v>
      </c>
      <c r="B2" s="591"/>
      <c r="C2" s="591"/>
      <c r="D2" s="591"/>
    </row>
    <row r="3" spans="1:5" ht="23.25" customHeight="1" thickTop="1">
      <c r="A3" s="592" t="s">
        <v>106</v>
      </c>
      <c r="B3" s="592"/>
      <c r="C3" s="579" t="s">
        <v>186</v>
      </c>
      <c r="D3" s="579"/>
    </row>
    <row r="4" spans="1:5" ht="24" customHeight="1">
      <c r="A4" s="593"/>
      <c r="B4" s="593"/>
      <c r="C4" s="3" t="s">
        <v>52</v>
      </c>
      <c r="D4" s="3" t="s">
        <v>73</v>
      </c>
    </row>
    <row r="5" spans="1:5" ht="23.1" customHeight="1">
      <c r="A5" s="585" t="s">
        <v>367</v>
      </c>
      <c r="B5" s="1" t="s">
        <v>368</v>
      </c>
      <c r="C5" s="81">
        <v>209</v>
      </c>
      <c r="D5" s="157">
        <v>10.470941883767535</v>
      </c>
      <c r="E5" s="127"/>
    </row>
    <row r="6" spans="1:5" ht="23.1" customHeight="1">
      <c r="A6" s="581"/>
      <c r="B6" s="21" t="s">
        <v>369</v>
      </c>
      <c r="C6" s="80">
        <v>194</v>
      </c>
      <c r="D6" s="158">
        <v>9.7194388777555112</v>
      </c>
      <c r="E6" s="127"/>
    </row>
    <row r="7" spans="1:5" ht="23.1" customHeight="1">
      <c r="A7" s="581"/>
      <c r="B7" s="21" t="s">
        <v>370</v>
      </c>
      <c r="C7" s="80">
        <v>45</v>
      </c>
      <c r="D7" s="158">
        <v>2.2545090180360723</v>
      </c>
      <c r="E7" s="127"/>
    </row>
    <row r="8" spans="1:5" ht="23.1" customHeight="1">
      <c r="A8" s="581"/>
      <c r="B8" s="21" t="s">
        <v>371</v>
      </c>
      <c r="C8" s="80">
        <v>1530</v>
      </c>
      <c r="D8" s="158">
        <v>76.653306613226448</v>
      </c>
      <c r="E8" s="127"/>
    </row>
    <row r="9" spans="1:5" ht="23.1" customHeight="1">
      <c r="A9" s="581"/>
      <c r="B9" s="48" t="s">
        <v>372</v>
      </c>
      <c r="C9" s="159">
        <v>5</v>
      </c>
      <c r="D9" s="160">
        <v>0.25050100200400799</v>
      </c>
      <c r="E9" s="127"/>
    </row>
    <row r="10" spans="1:5" ht="23.1" customHeight="1">
      <c r="A10" s="581"/>
      <c r="B10" s="48" t="s">
        <v>373</v>
      </c>
      <c r="C10" s="159">
        <v>2</v>
      </c>
      <c r="D10" s="160">
        <v>0.10020040080160321</v>
      </c>
      <c r="E10" s="127"/>
    </row>
    <row r="11" spans="1:5" ht="23.1" customHeight="1">
      <c r="A11" s="582"/>
      <c r="B11" s="48" t="s">
        <v>374</v>
      </c>
      <c r="C11" s="159">
        <v>11</v>
      </c>
      <c r="D11" s="160">
        <v>0.55110220440881763</v>
      </c>
      <c r="E11" s="127"/>
    </row>
    <row r="12" spans="1:5" ht="23.1" customHeight="1">
      <c r="A12" s="586" t="s">
        <v>0</v>
      </c>
      <c r="B12" s="586"/>
      <c r="C12" s="161">
        <v>1996</v>
      </c>
      <c r="D12" s="169">
        <v>100</v>
      </c>
      <c r="E12" s="127"/>
    </row>
    <row r="13" spans="1:5" ht="23.1" customHeight="1">
      <c r="A13" s="585" t="s">
        <v>375</v>
      </c>
      <c r="B13" s="1" t="s">
        <v>376</v>
      </c>
      <c r="C13" s="81">
        <v>1170</v>
      </c>
      <c r="D13" s="157">
        <v>58.617234468937873</v>
      </c>
      <c r="E13" s="127"/>
    </row>
    <row r="14" spans="1:5" ht="23.1" customHeight="1">
      <c r="A14" s="581"/>
      <c r="B14" s="21" t="s">
        <v>377</v>
      </c>
      <c r="C14" s="80">
        <v>531</v>
      </c>
      <c r="D14" s="158">
        <v>26.603206412825653</v>
      </c>
      <c r="E14" s="127"/>
    </row>
    <row r="15" spans="1:5" ht="23.1" customHeight="1">
      <c r="A15" s="581"/>
      <c r="B15" s="21" t="s">
        <v>378</v>
      </c>
      <c r="C15" s="80">
        <v>74</v>
      </c>
      <c r="D15" s="158">
        <v>3.7074148296593186</v>
      </c>
      <c r="E15" s="127"/>
    </row>
    <row r="16" spans="1:5" ht="23.1" customHeight="1">
      <c r="A16" s="581"/>
      <c r="B16" s="21" t="s">
        <v>379</v>
      </c>
      <c r="C16" s="80">
        <v>176</v>
      </c>
      <c r="D16" s="158">
        <v>8.8176352705410821</v>
      </c>
      <c r="E16" s="127"/>
    </row>
    <row r="17" spans="1:8" ht="23.1" customHeight="1">
      <c r="A17" s="582"/>
      <c r="B17" s="48" t="s">
        <v>135</v>
      </c>
      <c r="C17" s="159">
        <v>45</v>
      </c>
      <c r="D17" s="160">
        <v>2.2545090180360723</v>
      </c>
      <c r="E17" s="127"/>
    </row>
    <row r="18" spans="1:8" ht="23.1" customHeight="1">
      <c r="A18" s="586" t="s">
        <v>0</v>
      </c>
      <c r="B18" s="586"/>
      <c r="C18" s="161">
        <v>1996</v>
      </c>
      <c r="D18" s="169">
        <v>100</v>
      </c>
      <c r="E18" s="127"/>
    </row>
    <row r="19" spans="1:8" ht="23.1" customHeight="1">
      <c r="A19" s="580" t="s">
        <v>380</v>
      </c>
      <c r="B19" s="79" t="s">
        <v>381</v>
      </c>
      <c r="C19" s="162">
        <v>1088</v>
      </c>
      <c r="D19" s="163">
        <v>54.509018036072142</v>
      </c>
      <c r="E19" s="127"/>
    </row>
    <row r="20" spans="1:8" ht="23.1" customHeight="1">
      <c r="A20" s="582"/>
      <c r="B20" s="79" t="s">
        <v>382</v>
      </c>
      <c r="C20" s="80">
        <v>908</v>
      </c>
      <c r="D20" s="158">
        <v>45.490981963927858</v>
      </c>
      <c r="E20" s="127"/>
    </row>
    <row r="21" spans="1:8" ht="23.1" customHeight="1" thickBot="1">
      <c r="A21" s="587" t="s">
        <v>0</v>
      </c>
      <c r="B21" s="587"/>
      <c r="C21" s="164">
        <v>1996</v>
      </c>
      <c r="D21" s="170">
        <v>100</v>
      </c>
      <c r="E21" s="127"/>
    </row>
    <row r="22" spans="1:8" ht="21" customHeight="1" thickTop="1">
      <c r="A22" s="13"/>
      <c r="B22" s="13"/>
      <c r="C22" s="14"/>
      <c r="D22" s="45" t="s">
        <v>25</v>
      </c>
      <c r="E22" s="127"/>
    </row>
    <row r="23" spans="1:8" ht="26.25" customHeight="1">
      <c r="A23" s="13"/>
      <c r="B23" s="13"/>
      <c r="C23" s="14"/>
      <c r="D23" s="45"/>
      <c r="E23" s="127"/>
      <c r="H23" s="497"/>
    </row>
    <row r="24" spans="1:8" ht="25.5" customHeight="1">
      <c r="A24" s="493" t="s">
        <v>533</v>
      </c>
      <c r="B24" s="589">
        <v>41</v>
      </c>
      <c r="C24" s="589"/>
      <c r="D24" s="589"/>
      <c r="E24" s="127"/>
    </row>
    <row r="25" spans="1:8" ht="36" customHeight="1">
      <c r="A25" s="590" t="s">
        <v>383</v>
      </c>
      <c r="B25" s="590"/>
      <c r="C25" s="590"/>
      <c r="D25" s="590"/>
      <c r="E25" s="127"/>
    </row>
    <row r="26" spans="1:8" ht="24" customHeight="1" thickBot="1">
      <c r="A26" s="591" t="s">
        <v>586</v>
      </c>
      <c r="B26" s="591"/>
      <c r="C26" s="591"/>
      <c r="D26" s="591"/>
      <c r="E26" s="127"/>
    </row>
    <row r="27" spans="1:8" ht="22.5" customHeight="1" thickTop="1">
      <c r="A27" s="592" t="s">
        <v>106</v>
      </c>
      <c r="B27" s="592"/>
      <c r="C27" s="579" t="s">
        <v>384</v>
      </c>
      <c r="D27" s="579"/>
      <c r="E27" s="127"/>
    </row>
    <row r="28" spans="1:8" ht="24.75" customHeight="1">
      <c r="A28" s="593"/>
      <c r="B28" s="593"/>
      <c r="C28" s="3" t="s">
        <v>52</v>
      </c>
      <c r="D28" s="3" t="s">
        <v>73</v>
      </c>
      <c r="E28" s="127"/>
    </row>
    <row r="29" spans="1:8" ht="23.1" customHeight="1">
      <c r="A29" s="580" t="s">
        <v>584</v>
      </c>
      <c r="B29" s="128" t="s">
        <v>385</v>
      </c>
      <c r="C29" s="165">
        <v>786</v>
      </c>
      <c r="D29" s="166">
        <v>54.9</v>
      </c>
      <c r="E29" s="127"/>
    </row>
    <row r="30" spans="1:8" ht="23.1" customHeight="1">
      <c r="A30" s="581"/>
      <c r="B30" s="21" t="s">
        <v>386</v>
      </c>
      <c r="C30" s="80">
        <v>505</v>
      </c>
      <c r="D30" s="158">
        <v>35.240753663642707</v>
      </c>
      <c r="E30" s="127"/>
    </row>
    <row r="31" spans="1:8" ht="23.1" customHeight="1">
      <c r="A31" s="582"/>
      <c r="B31" s="129" t="s">
        <v>387</v>
      </c>
      <c r="C31" s="167">
        <v>142</v>
      </c>
      <c r="D31" s="168">
        <v>9.9092812281926026</v>
      </c>
      <c r="E31" s="127"/>
    </row>
    <row r="32" spans="1:8" ht="23.1" customHeight="1">
      <c r="A32" s="586" t="s">
        <v>0</v>
      </c>
      <c r="B32" s="586"/>
      <c r="C32" s="161">
        <v>1433</v>
      </c>
      <c r="D32" s="169">
        <v>100</v>
      </c>
      <c r="E32" s="127"/>
    </row>
    <row r="33" spans="1:5" ht="23.1" customHeight="1">
      <c r="A33" s="585" t="s">
        <v>388</v>
      </c>
      <c r="B33" s="130" t="s">
        <v>389</v>
      </c>
      <c r="C33" s="80">
        <v>215</v>
      </c>
      <c r="D33" s="163">
        <v>15.003489183531054</v>
      </c>
      <c r="E33" s="127"/>
    </row>
    <row r="34" spans="1:5" ht="23.1" customHeight="1">
      <c r="A34" s="581"/>
      <c r="B34" s="130" t="s">
        <v>390</v>
      </c>
      <c r="C34" s="81">
        <v>433</v>
      </c>
      <c r="D34" s="157">
        <v>30.21632937892533</v>
      </c>
      <c r="E34" s="127"/>
    </row>
    <row r="35" spans="1:5" ht="23.1" customHeight="1">
      <c r="A35" s="582"/>
      <c r="B35" s="130" t="s">
        <v>391</v>
      </c>
      <c r="C35" s="80">
        <v>785</v>
      </c>
      <c r="D35" s="158">
        <v>54.780181437543618</v>
      </c>
      <c r="E35" s="127"/>
    </row>
    <row r="36" spans="1:5" ht="23.1" customHeight="1">
      <c r="A36" s="586" t="s">
        <v>0</v>
      </c>
      <c r="B36" s="586"/>
      <c r="C36" s="161">
        <v>1433</v>
      </c>
      <c r="D36" s="169">
        <v>100</v>
      </c>
      <c r="E36" s="127"/>
    </row>
    <row r="37" spans="1:5" ht="23.1" customHeight="1">
      <c r="A37" s="585" t="s">
        <v>392</v>
      </c>
      <c r="B37" s="130" t="s">
        <v>393</v>
      </c>
      <c r="C37" s="80">
        <v>1277</v>
      </c>
      <c r="D37" s="158">
        <v>63.977955911823649</v>
      </c>
    </row>
    <row r="38" spans="1:5" ht="23.1" customHeight="1">
      <c r="A38" s="581"/>
      <c r="B38" s="130" t="s">
        <v>394</v>
      </c>
      <c r="C38" s="81">
        <v>156</v>
      </c>
      <c r="D38" s="157">
        <v>7.8156312625250504</v>
      </c>
    </row>
    <row r="39" spans="1:5" ht="23.1" customHeight="1">
      <c r="A39" s="582"/>
      <c r="B39" s="130" t="s">
        <v>395</v>
      </c>
      <c r="C39" s="80">
        <v>563</v>
      </c>
      <c r="D39" s="158">
        <v>28.206412825651302</v>
      </c>
    </row>
    <row r="40" spans="1:5" ht="23.1" customHeight="1" thickBot="1">
      <c r="A40" s="587" t="s">
        <v>0</v>
      </c>
      <c r="B40" s="587"/>
      <c r="C40" s="164">
        <v>1996</v>
      </c>
      <c r="D40" s="170">
        <v>100</v>
      </c>
    </row>
    <row r="41" spans="1:5" ht="18.75" customHeight="1" thickTop="1">
      <c r="A41" s="588" t="s">
        <v>396</v>
      </c>
      <c r="B41" s="588"/>
      <c r="C41" s="588"/>
      <c r="D41" s="588"/>
    </row>
    <row r="42" spans="1:5" ht="29.25" customHeight="1">
      <c r="A42" s="583" t="s">
        <v>621</v>
      </c>
      <c r="B42" s="583"/>
      <c r="C42" s="583"/>
      <c r="D42" s="583"/>
    </row>
    <row r="43" spans="1:5" ht="19.5" customHeight="1">
      <c r="A43" s="584" t="s">
        <v>397</v>
      </c>
      <c r="B43" s="584"/>
      <c r="C43" s="584"/>
      <c r="D43" s="584"/>
    </row>
    <row r="44" spans="1:5" ht="22.5" customHeight="1">
      <c r="A44" s="584" t="s">
        <v>398</v>
      </c>
      <c r="B44" s="584"/>
      <c r="C44" s="584"/>
      <c r="D44" s="584"/>
    </row>
    <row r="46" spans="1:5" ht="6.75" customHeight="1"/>
    <row r="48" spans="1:5" ht="9.75" customHeight="1"/>
    <row r="50" spans="1:4" ht="9.75" customHeight="1"/>
    <row r="51" spans="1:4" ht="25.5" customHeight="1">
      <c r="A51" s="493" t="s">
        <v>533</v>
      </c>
      <c r="B51" s="589">
        <v>42</v>
      </c>
      <c r="C51" s="589"/>
      <c r="D51" s="589"/>
    </row>
    <row r="52" spans="1:4" ht="0.75" customHeight="1"/>
  </sheetData>
  <mergeCells count="26">
    <mergeCell ref="B51:D51"/>
    <mergeCell ref="B24:D24"/>
    <mergeCell ref="A12:B12"/>
    <mergeCell ref="A1:D1"/>
    <mergeCell ref="A2:D2"/>
    <mergeCell ref="A3:B4"/>
    <mergeCell ref="C3:D3"/>
    <mergeCell ref="A5:A11"/>
    <mergeCell ref="A32:B32"/>
    <mergeCell ref="A13:A17"/>
    <mergeCell ref="A18:B18"/>
    <mergeCell ref="A19:A20"/>
    <mergeCell ref="A21:B21"/>
    <mergeCell ref="A25:D25"/>
    <mergeCell ref="A26:D26"/>
    <mergeCell ref="A27:B28"/>
    <mergeCell ref="C27:D27"/>
    <mergeCell ref="A29:A31"/>
    <mergeCell ref="A42:D42"/>
    <mergeCell ref="A43:D43"/>
    <mergeCell ref="A44:D44"/>
    <mergeCell ref="A33:A35"/>
    <mergeCell ref="A36:B36"/>
    <mergeCell ref="A37:A39"/>
    <mergeCell ref="A40:B40"/>
    <mergeCell ref="A41:D41"/>
  </mergeCells>
  <printOptions horizontalCentered="1"/>
  <pageMargins left="0.51181102362204722" right="0.51181102362204722" top="0.64322916666666663" bottom="0.19685039370078741" header="0.31496062992125984" footer="0.31496062992125984"/>
  <pageSetup paperSize="9" scale="95" orientation="landscape" r:id="rId1"/>
  <headerFooter>
    <oddHeader>&amp;C&amp;"AL-Mohanad Bold,غامق"&amp;12&amp;K07-014المسح البيئي في العراق لقطاع الصناعة لسنة &amp;"Times New Roman,غامق"2012</oddHeader>
  </headerFooter>
  <drawing r:id="rId2"/>
</worksheet>
</file>

<file path=xl/worksheets/sheet10.xml><?xml version="1.0" encoding="utf-8"?>
<worksheet xmlns="http://schemas.openxmlformats.org/spreadsheetml/2006/main" xmlns:r="http://schemas.openxmlformats.org/officeDocument/2006/relationships">
  <sheetPr>
    <tabColor theme="6" tint="-0.249977111117893"/>
  </sheetPr>
  <dimension ref="A1:K29"/>
  <sheetViews>
    <sheetView rightToLeft="1" view="pageBreakPreview" topLeftCell="A22" zoomScaleSheetLayoutView="100" workbookViewId="0">
      <selection activeCell="P16" sqref="P16"/>
    </sheetView>
  </sheetViews>
  <sheetFormatPr defaultColWidth="9.125" defaultRowHeight="14.25"/>
  <cols>
    <col min="1" max="1" width="34" style="22" customWidth="1"/>
    <col min="2" max="2" width="11.375" style="22" customWidth="1"/>
    <col min="3" max="3" width="0.75" style="22" customWidth="1"/>
    <col min="4" max="5" width="10.75" style="43" customWidth="1"/>
    <col min="6" max="6" width="0.875" style="43" customWidth="1"/>
    <col min="7" max="7" width="10.75" style="22" customWidth="1"/>
    <col min="8" max="8" width="10.75" style="43" customWidth="1"/>
    <col min="9" max="9" width="0.875" style="57" customWidth="1"/>
    <col min="10" max="10" width="11.625" style="57" customWidth="1"/>
    <col min="11" max="11" width="12.875" style="57" customWidth="1"/>
    <col min="12" max="16384" width="9.125" style="22"/>
  </cols>
  <sheetData>
    <row r="1" spans="1:11" s="57" customFormat="1" ht="5.25" customHeight="1"/>
    <row r="2" spans="1:11" ht="23.25" customHeight="1">
      <c r="A2" s="590" t="s">
        <v>23</v>
      </c>
      <c r="B2" s="590"/>
      <c r="C2" s="590"/>
      <c r="D2" s="590"/>
      <c r="E2" s="590"/>
      <c r="F2" s="590"/>
      <c r="G2" s="590"/>
      <c r="H2" s="590"/>
      <c r="I2" s="590"/>
      <c r="J2" s="590"/>
      <c r="K2" s="590"/>
    </row>
    <row r="3" spans="1:11" ht="21.75" customHeight="1" thickBot="1">
      <c r="A3" s="591" t="s">
        <v>594</v>
      </c>
      <c r="B3" s="591"/>
      <c r="C3" s="591"/>
      <c r="D3" s="591"/>
      <c r="E3" s="591"/>
      <c r="F3" s="591"/>
      <c r="G3" s="591"/>
      <c r="H3" s="591"/>
      <c r="I3" s="591"/>
      <c r="J3" s="591"/>
      <c r="K3" s="591"/>
    </row>
    <row r="4" spans="1:11" ht="21.75" customHeight="1" thickTop="1">
      <c r="A4" s="595" t="s">
        <v>155</v>
      </c>
      <c r="B4" s="644" t="s">
        <v>528</v>
      </c>
      <c r="C4" s="644"/>
      <c r="D4" s="644"/>
      <c r="E4" s="644"/>
      <c r="F4" s="644"/>
      <c r="G4" s="644"/>
      <c r="H4" s="644"/>
      <c r="I4" s="644"/>
      <c r="J4" s="644"/>
      <c r="K4" s="644"/>
    </row>
    <row r="5" spans="1:11" s="57" customFormat="1" ht="31.5" customHeight="1">
      <c r="A5" s="650"/>
      <c r="B5" s="359" t="s">
        <v>232</v>
      </c>
      <c r="C5" s="36"/>
      <c r="D5" s="648" t="s">
        <v>233</v>
      </c>
      <c r="E5" s="648"/>
      <c r="F5" s="649"/>
      <c r="G5" s="648" t="s">
        <v>480</v>
      </c>
      <c r="H5" s="648"/>
      <c r="I5" s="36"/>
      <c r="J5" s="648" t="s">
        <v>0</v>
      </c>
      <c r="K5" s="648"/>
    </row>
    <row r="6" spans="1:11" ht="21" customHeight="1">
      <c r="A6" s="596"/>
      <c r="B6" s="196" t="s">
        <v>145</v>
      </c>
      <c r="C6" s="23"/>
      <c r="D6" s="196" t="s">
        <v>144</v>
      </c>
      <c r="E6" s="196" t="s">
        <v>145</v>
      </c>
      <c r="F6" s="23"/>
      <c r="G6" s="3" t="s">
        <v>144</v>
      </c>
      <c r="H6" s="3" t="s">
        <v>145</v>
      </c>
      <c r="I6" s="23"/>
      <c r="J6" s="3" t="s">
        <v>144</v>
      </c>
      <c r="K6" s="3" t="s">
        <v>145</v>
      </c>
    </row>
    <row r="7" spans="1:11" ht="20.100000000000001" customHeight="1">
      <c r="A7" s="83" t="s">
        <v>111</v>
      </c>
      <c r="B7" s="344">
        <v>8</v>
      </c>
      <c r="C7" s="77"/>
      <c r="D7" s="344">
        <v>21</v>
      </c>
      <c r="E7" s="344">
        <v>31</v>
      </c>
      <c r="F7" s="77"/>
      <c r="G7" s="344">
        <v>0</v>
      </c>
      <c r="H7" s="344">
        <v>5</v>
      </c>
      <c r="I7" s="342"/>
      <c r="J7" s="199">
        <f>D7+G7</f>
        <v>21</v>
      </c>
      <c r="K7" s="199">
        <f>B7+E7+H7</f>
        <v>44</v>
      </c>
    </row>
    <row r="8" spans="1:11" ht="20.100000000000001" customHeight="1">
      <c r="A8" s="66" t="s">
        <v>268</v>
      </c>
      <c r="B8" s="345">
        <v>15</v>
      </c>
      <c r="C8" s="78"/>
      <c r="D8" s="345">
        <v>6</v>
      </c>
      <c r="E8" s="345">
        <v>14</v>
      </c>
      <c r="F8" s="78"/>
      <c r="G8" s="345">
        <v>1</v>
      </c>
      <c r="H8" s="345">
        <v>1</v>
      </c>
      <c r="I8" s="79"/>
      <c r="J8" s="200">
        <f t="shared" ref="J8:J24" si="0">D8+G8</f>
        <v>7</v>
      </c>
      <c r="K8" s="200">
        <f t="shared" ref="K8:K24" si="1">B8+E8+H8</f>
        <v>30</v>
      </c>
    </row>
    <row r="9" spans="1:11" ht="20.100000000000001" customHeight="1">
      <c r="A9" s="66" t="s">
        <v>269</v>
      </c>
      <c r="B9" s="345">
        <v>857</v>
      </c>
      <c r="C9" s="79"/>
      <c r="D9" s="345">
        <v>3</v>
      </c>
      <c r="E9" s="345">
        <v>32</v>
      </c>
      <c r="F9" s="79"/>
      <c r="G9" s="345">
        <v>2</v>
      </c>
      <c r="H9" s="345">
        <v>37</v>
      </c>
      <c r="I9" s="79"/>
      <c r="J9" s="200">
        <f t="shared" si="0"/>
        <v>5</v>
      </c>
      <c r="K9" s="200">
        <f t="shared" si="1"/>
        <v>926</v>
      </c>
    </row>
    <row r="10" spans="1:11" s="57" customFormat="1" ht="20.100000000000001" customHeight="1">
      <c r="A10" s="66" t="s">
        <v>443</v>
      </c>
      <c r="B10" s="345">
        <v>35</v>
      </c>
      <c r="C10" s="79"/>
      <c r="D10" s="345">
        <v>3</v>
      </c>
      <c r="E10" s="345">
        <v>4</v>
      </c>
      <c r="F10" s="79"/>
      <c r="G10" s="345">
        <v>0</v>
      </c>
      <c r="H10" s="345">
        <v>6</v>
      </c>
      <c r="I10" s="79"/>
      <c r="J10" s="200">
        <f t="shared" si="0"/>
        <v>3</v>
      </c>
      <c r="K10" s="200">
        <f t="shared" si="1"/>
        <v>45</v>
      </c>
    </row>
    <row r="11" spans="1:11" s="57" customFormat="1" ht="20.100000000000001" customHeight="1">
      <c r="A11" s="66" t="s">
        <v>536</v>
      </c>
      <c r="B11" s="345">
        <v>0</v>
      </c>
      <c r="C11" s="79"/>
      <c r="D11" s="345">
        <v>0</v>
      </c>
      <c r="E11" s="345">
        <v>1</v>
      </c>
      <c r="F11" s="79"/>
      <c r="G11" s="345">
        <v>0</v>
      </c>
      <c r="H11" s="345">
        <v>0</v>
      </c>
      <c r="I11" s="79"/>
      <c r="J11" s="200">
        <f t="shared" si="0"/>
        <v>0</v>
      </c>
      <c r="K11" s="200">
        <f t="shared" si="1"/>
        <v>1</v>
      </c>
    </row>
    <row r="12" spans="1:11" s="57" customFormat="1" ht="20.100000000000001" customHeight="1">
      <c r="A12" s="66" t="s">
        <v>270</v>
      </c>
      <c r="B12" s="345">
        <v>18</v>
      </c>
      <c r="C12" s="79"/>
      <c r="D12" s="345">
        <v>3</v>
      </c>
      <c r="E12" s="345">
        <v>8</v>
      </c>
      <c r="F12" s="79"/>
      <c r="G12" s="345">
        <v>1</v>
      </c>
      <c r="H12" s="345">
        <v>1</v>
      </c>
      <c r="I12" s="79"/>
      <c r="J12" s="200">
        <f t="shared" si="0"/>
        <v>4</v>
      </c>
      <c r="K12" s="200">
        <f t="shared" si="1"/>
        <v>27</v>
      </c>
    </row>
    <row r="13" spans="1:11" s="57" customFormat="1" ht="20.100000000000001" customHeight="1">
      <c r="A13" s="66" t="s">
        <v>163</v>
      </c>
      <c r="B13" s="345">
        <v>29</v>
      </c>
      <c r="C13" s="79"/>
      <c r="D13" s="345">
        <v>0</v>
      </c>
      <c r="E13" s="345">
        <v>3</v>
      </c>
      <c r="F13" s="79"/>
      <c r="G13" s="345">
        <v>0</v>
      </c>
      <c r="H13" s="345">
        <v>4</v>
      </c>
      <c r="I13" s="79"/>
      <c r="J13" s="200">
        <f t="shared" si="0"/>
        <v>0</v>
      </c>
      <c r="K13" s="200">
        <f t="shared" si="1"/>
        <v>36</v>
      </c>
    </row>
    <row r="14" spans="1:11" ht="20.100000000000001" customHeight="1">
      <c r="A14" s="66" t="s">
        <v>157</v>
      </c>
      <c r="B14" s="345">
        <v>36</v>
      </c>
      <c r="C14" s="79"/>
      <c r="D14" s="345">
        <v>2</v>
      </c>
      <c r="E14" s="345">
        <v>50</v>
      </c>
      <c r="F14" s="79"/>
      <c r="G14" s="345">
        <v>0</v>
      </c>
      <c r="H14" s="345">
        <v>3</v>
      </c>
      <c r="I14" s="79"/>
      <c r="J14" s="200">
        <f t="shared" si="0"/>
        <v>2</v>
      </c>
      <c r="K14" s="200">
        <f t="shared" si="1"/>
        <v>89</v>
      </c>
    </row>
    <row r="15" spans="1:11" ht="20.100000000000001" customHeight="1">
      <c r="A15" s="84" t="s">
        <v>271</v>
      </c>
      <c r="B15" s="345">
        <v>0</v>
      </c>
      <c r="C15" s="78"/>
      <c r="D15" s="345">
        <v>1</v>
      </c>
      <c r="E15" s="345">
        <v>6</v>
      </c>
      <c r="F15" s="78"/>
      <c r="G15" s="345">
        <v>0</v>
      </c>
      <c r="H15" s="345">
        <v>1</v>
      </c>
      <c r="I15" s="79"/>
      <c r="J15" s="200">
        <f t="shared" si="0"/>
        <v>1</v>
      </c>
      <c r="K15" s="200">
        <f t="shared" si="1"/>
        <v>7</v>
      </c>
    </row>
    <row r="16" spans="1:11" s="35" customFormat="1" ht="20.100000000000001" customHeight="1">
      <c r="A16" s="84" t="s">
        <v>407</v>
      </c>
      <c r="B16" s="345">
        <v>6</v>
      </c>
      <c r="C16" s="79"/>
      <c r="D16" s="345">
        <v>0</v>
      </c>
      <c r="E16" s="345">
        <v>1</v>
      </c>
      <c r="F16" s="79"/>
      <c r="G16" s="345">
        <v>0</v>
      </c>
      <c r="H16" s="345">
        <v>0</v>
      </c>
      <c r="I16" s="79"/>
      <c r="J16" s="200">
        <f t="shared" si="0"/>
        <v>0</v>
      </c>
      <c r="K16" s="200">
        <f t="shared" si="1"/>
        <v>7</v>
      </c>
    </row>
    <row r="17" spans="1:11" s="57" customFormat="1" ht="20.100000000000001" customHeight="1">
      <c r="A17" s="84" t="s">
        <v>262</v>
      </c>
      <c r="B17" s="345">
        <v>1</v>
      </c>
      <c r="C17" s="78"/>
      <c r="D17" s="345">
        <v>0</v>
      </c>
      <c r="E17" s="345">
        <v>11</v>
      </c>
      <c r="F17" s="78"/>
      <c r="G17" s="345">
        <v>0</v>
      </c>
      <c r="H17" s="345">
        <v>0</v>
      </c>
      <c r="I17" s="79"/>
      <c r="J17" s="200">
        <f t="shared" si="0"/>
        <v>0</v>
      </c>
      <c r="K17" s="200">
        <f t="shared" si="1"/>
        <v>12</v>
      </c>
    </row>
    <row r="18" spans="1:11" s="57" customFormat="1" ht="20.100000000000001" customHeight="1">
      <c r="A18" s="84" t="s">
        <v>263</v>
      </c>
      <c r="B18" s="345">
        <v>0</v>
      </c>
      <c r="C18" s="78"/>
      <c r="D18" s="345">
        <v>1</v>
      </c>
      <c r="E18" s="345">
        <v>2</v>
      </c>
      <c r="F18" s="78"/>
      <c r="G18" s="345">
        <v>0</v>
      </c>
      <c r="H18" s="345">
        <v>0</v>
      </c>
      <c r="I18" s="79"/>
      <c r="J18" s="200">
        <f t="shared" si="0"/>
        <v>1</v>
      </c>
      <c r="K18" s="200">
        <f t="shared" si="1"/>
        <v>2</v>
      </c>
    </row>
    <row r="19" spans="1:11" s="57" customFormat="1" ht="20.100000000000001" customHeight="1">
      <c r="A19" s="84" t="s">
        <v>264</v>
      </c>
      <c r="B19" s="345">
        <v>0</v>
      </c>
      <c r="C19" s="78"/>
      <c r="D19" s="345">
        <v>0</v>
      </c>
      <c r="E19" s="345">
        <v>0</v>
      </c>
      <c r="F19" s="78"/>
      <c r="G19" s="345">
        <v>0</v>
      </c>
      <c r="H19" s="345">
        <v>0</v>
      </c>
      <c r="I19" s="79"/>
      <c r="J19" s="200">
        <f t="shared" si="0"/>
        <v>0</v>
      </c>
      <c r="K19" s="200">
        <f t="shared" si="1"/>
        <v>0</v>
      </c>
    </row>
    <row r="20" spans="1:11" s="57" customFormat="1" ht="20.100000000000001" customHeight="1">
      <c r="A20" s="84" t="s">
        <v>112</v>
      </c>
      <c r="B20" s="345">
        <v>32</v>
      </c>
      <c r="C20" s="78"/>
      <c r="D20" s="345">
        <v>4</v>
      </c>
      <c r="E20" s="345">
        <v>104</v>
      </c>
      <c r="F20" s="78"/>
      <c r="G20" s="345">
        <v>0</v>
      </c>
      <c r="H20" s="345">
        <v>36</v>
      </c>
      <c r="I20" s="79"/>
      <c r="J20" s="200">
        <f t="shared" si="0"/>
        <v>4</v>
      </c>
      <c r="K20" s="200">
        <f t="shared" si="1"/>
        <v>172</v>
      </c>
    </row>
    <row r="21" spans="1:11" s="57" customFormat="1" ht="20.100000000000001" customHeight="1">
      <c r="A21" s="84" t="s">
        <v>113</v>
      </c>
      <c r="B21" s="345">
        <v>188</v>
      </c>
      <c r="C21" s="78"/>
      <c r="D21" s="345">
        <v>0</v>
      </c>
      <c r="E21" s="345">
        <v>56</v>
      </c>
      <c r="F21" s="78"/>
      <c r="G21" s="345">
        <v>1</v>
      </c>
      <c r="H21" s="345">
        <v>55</v>
      </c>
      <c r="I21" s="79"/>
      <c r="J21" s="200">
        <f t="shared" si="0"/>
        <v>1</v>
      </c>
      <c r="K21" s="200">
        <f t="shared" si="1"/>
        <v>299</v>
      </c>
    </row>
    <row r="22" spans="1:11" s="57" customFormat="1" ht="20.100000000000001" customHeight="1">
      <c r="A22" s="84" t="s">
        <v>445</v>
      </c>
      <c r="B22" s="345">
        <v>0</v>
      </c>
      <c r="C22" s="78"/>
      <c r="D22" s="345">
        <v>0</v>
      </c>
      <c r="E22" s="345">
        <v>4</v>
      </c>
      <c r="F22" s="78"/>
      <c r="G22" s="345">
        <v>0</v>
      </c>
      <c r="H22" s="345">
        <v>0</v>
      </c>
      <c r="I22" s="79"/>
      <c r="J22" s="200">
        <f t="shared" si="0"/>
        <v>0</v>
      </c>
      <c r="K22" s="200">
        <f t="shared" si="1"/>
        <v>4</v>
      </c>
    </row>
    <row r="23" spans="1:11" ht="20.100000000000001" customHeight="1">
      <c r="A23" s="84" t="s">
        <v>406</v>
      </c>
      <c r="B23" s="345">
        <v>0</v>
      </c>
      <c r="C23" s="78"/>
      <c r="D23" s="345">
        <v>0</v>
      </c>
      <c r="E23" s="345">
        <v>2</v>
      </c>
      <c r="F23" s="78"/>
      <c r="G23" s="345">
        <v>0</v>
      </c>
      <c r="H23" s="345">
        <v>0</v>
      </c>
      <c r="I23" s="79"/>
      <c r="J23" s="200">
        <f t="shared" si="0"/>
        <v>0</v>
      </c>
      <c r="K23" s="200">
        <f t="shared" si="1"/>
        <v>2</v>
      </c>
    </row>
    <row r="24" spans="1:11" ht="20.100000000000001" customHeight="1">
      <c r="A24" s="84" t="s">
        <v>537</v>
      </c>
      <c r="B24" s="346">
        <v>38</v>
      </c>
      <c r="C24" s="360"/>
      <c r="D24" s="346">
        <v>3</v>
      </c>
      <c r="E24" s="346">
        <v>19</v>
      </c>
      <c r="F24" s="347"/>
      <c r="G24" s="348">
        <v>0</v>
      </c>
      <c r="H24" s="348">
        <v>1</v>
      </c>
      <c r="I24" s="347"/>
      <c r="J24" s="199">
        <f t="shared" si="0"/>
        <v>3</v>
      </c>
      <c r="K24" s="199">
        <f t="shared" si="1"/>
        <v>58</v>
      </c>
    </row>
    <row r="25" spans="1:11" ht="20.100000000000001" customHeight="1" thickBot="1">
      <c r="A25" s="231" t="s">
        <v>0</v>
      </c>
      <c r="B25" s="349">
        <f>SUM(B7:B24)</f>
        <v>1263</v>
      </c>
      <c r="C25" s="350"/>
      <c r="D25" s="349">
        <f>SUM(D7:D24)</f>
        <v>47</v>
      </c>
      <c r="E25" s="349">
        <f>SUM(E7:E24)</f>
        <v>348</v>
      </c>
      <c r="F25" s="349"/>
      <c r="G25" s="349">
        <f>SUM(G7:G24)</f>
        <v>5</v>
      </c>
      <c r="H25" s="349">
        <f>SUM(H7:H24)</f>
        <v>150</v>
      </c>
      <c r="I25" s="349"/>
      <c r="J25" s="349">
        <f>SUM(J7:J24)</f>
        <v>52</v>
      </c>
      <c r="K25" s="349">
        <f>SUM(K7:K24)</f>
        <v>1761</v>
      </c>
    </row>
    <row r="26" spans="1:11" ht="16.5" customHeight="1" thickTop="1">
      <c r="A26" s="588" t="s">
        <v>266</v>
      </c>
      <c r="B26" s="588"/>
      <c r="C26" s="588"/>
      <c r="D26" s="588"/>
      <c r="E26" s="588"/>
    </row>
    <row r="27" spans="1:11" ht="24" customHeight="1">
      <c r="A27" s="583" t="s">
        <v>505</v>
      </c>
      <c r="B27" s="583"/>
      <c r="C27" s="583"/>
      <c r="D27" s="583"/>
      <c r="E27" s="583"/>
      <c r="F27" s="583"/>
      <c r="G27" s="583"/>
      <c r="H27" s="583"/>
      <c r="I27" s="583"/>
      <c r="J27" s="583"/>
      <c r="K27" s="583"/>
    </row>
    <row r="28" spans="1:11" s="57" customFormat="1" ht="9" customHeight="1">
      <c r="A28" s="537"/>
      <c r="B28" s="537"/>
      <c r="C28" s="537"/>
      <c r="D28" s="537"/>
      <c r="E28" s="537"/>
      <c r="F28" s="537"/>
      <c r="G28" s="537"/>
      <c r="H28" s="537"/>
      <c r="I28" s="537"/>
      <c r="J28" s="537"/>
      <c r="K28" s="537"/>
    </row>
    <row r="29" spans="1:11" ht="22.5" customHeight="1">
      <c r="A29" s="647" t="s">
        <v>532</v>
      </c>
      <c r="B29" s="647"/>
      <c r="C29" s="647"/>
      <c r="D29" s="589">
        <v>52</v>
      </c>
      <c r="E29" s="589"/>
    </row>
  </sheetData>
  <mergeCells count="11">
    <mergeCell ref="A2:K2"/>
    <mergeCell ref="A3:K3"/>
    <mergeCell ref="A26:E26"/>
    <mergeCell ref="A4:A6"/>
    <mergeCell ref="B4:K4"/>
    <mergeCell ref="A29:C29"/>
    <mergeCell ref="A27:K27"/>
    <mergeCell ref="D5:F5"/>
    <mergeCell ref="G5:H5"/>
    <mergeCell ref="J5:K5"/>
    <mergeCell ref="D29:E29"/>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Bold,غامق"&amp;12&amp;K07-021المسح البيئي في العراق لقطاع الصناعة لسنة &amp;"Times New Roman,غامق"2012</oddHeader>
  </headerFooter>
  <drawing r:id="rId2"/>
</worksheet>
</file>

<file path=xl/worksheets/sheet11.xml><?xml version="1.0" encoding="utf-8"?>
<worksheet xmlns="http://schemas.openxmlformats.org/spreadsheetml/2006/main" xmlns:r="http://schemas.openxmlformats.org/officeDocument/2006/relationships">
  <sheetPr>
    <tabColor theme="6" tint="-0.249977111117893"/>
  </sheetPr>
  <dimension ref="A1:L30"/>
  <sheetViews>
    <sheetView rightToLeft="1" view="pageBreakPreview" topLeftCell="C1" zoomScaleSheetLayoutView="100" workbookViewId="0">
      <selection activeCell="S11" sqref="S11"/>
    </sheetView>
  </sheetViews>
  <sheetFormatPr defaultColWidth="9.125" defaultRowHeight="14.25"/>
  <cols>
    <col min="1" max="1" width="38.125" style="57" customWidth="1"/>
    <col min="2" max="2" width="12.25" style="57" customWidth="1"/>
    <col min="3" max="3" width="0.875" style="57" customWidth="1"/>
    <col min="4" max="5" width="10.75" style="57" customWidth="1"/>
    <col min="6" max="6" width="1" style="57" customWidth="1"/>
    <col min="7" max="8" width="10.75" style="57" customWidth="1"/>
    <col min="9" max="9" width="0.875" style="57" customWidth="1"/>
    <col min="10" max="10" width="11.625" style="57" customWidth="1"/>
    <col min="11" max="11" width="12.875" style="57" customWidth="1"/>
    <col min="12" max="16384" width="9.125" style="57"/>
  </cols>
  <sheetData>
    <row r="1" spans="1:12" ht="2.25" customHeight="1"/>
    <row r="2" spans="1:12" ht="25.5" customHeight="1">
      <c r="A2" s="601" t="s">
        <v>24</v>
      </c>
      <c r="B2" s="601"/>
      <c r="C2" s="601"/>
      <c r="D2" s="601"/>
      <c r="E2" s="601"/>
      <c r="F2" s="601"/>
      <c r="G2" s="601"/>
      <c r="H2" s="601"/>
      <c r="I2" s="601"/>
      <c r="J2" s="601"/>
      <c r="K2" s="601"/>
    </row>
    <row r="3" spans="1:12" ht="28.5" customHeight="1" thickBot="1">
      <c r="A3" s="591" t="s">
        <v>595</v>
      </c>
      <c r="B3" s="591"/>
      <c r="C3" s="591"/>
      <c r="D3" s="591"/>
      <c r="E3" s="591"/>
      <c r="F3" s="591"/>
      <c r="G3" s="591"/>
      <c r="H3" s="591"/>
      <c r="I3" s="591"/>
      <c r="J3" s="591"/>
      <c r="K3" s="591"/>
    </row>
    <row r="4" spans="1:12" ht="22.5" customHeight="1" thickTop="1">
      <c r="A4" s="595" t="s">
        <v>155</v>
      </c>
      <c r="B4" s="595" t="s">
        <v>529</v>
      </c>
      <c r="C4" s="595"/>
      <c r="D4" s="595"/>
      <c r="E4" s="595"/>
      <c r="F4" s="595"/>
      <c r="G4" s="595"/>
      <c r="H4" s="595"/>
      <c r="I4" s="595"/>
      <c r="J4" s="595"/>
      <c r="K4" s="595"/>
      <c r="L4" s="105"/>
    </row>
    <row r="5" spans="1:12" ht="28.5" customHeight="1">
      <c r="A5" s="650"/>
      <c r="B5" s="485" t="s">
        <v>156</v>
      </c>
      <c r="C5" s="196"/>
      <c r="D5" s="651" t="s">
        <v>158</v>
      </c>
      <c r="E5" s="651"/>
      <c r="F5" s="651"/>
      <c r="G5" s="652" t="s">
        <v>267</v>
      </c>
      <c r="H5" s="652"/>
      <c r="I5" s="196"/>
      <c r="J5" s="652" t="s">
        <v>0</v>
      </c>
      <c r="K5" s="652"/>
      <c r="L5" s="105"/>
    </row>
    <row r="6" spans="1:12" ht="20.25" customHeight="1">
      <c r="A6" s="596"/>
      <c r="B6" s="196" t="s">
        <v>145</v>
      </c>
      <c r="C6" s="23"/>
      <c r="D6" s="196" t="s">
        <v>144</v>
      </c>
      <c r="E6" s="196" t="s">
        <v>145</v>
      </c>
      <c r="F6" s="23"/>
      <c r="G6" s="3" t="s">
        <v>144</v>
      </c>
      <c r="H6" s="3" t="s">
        <v>145</v>
      </c>
      <c r="I6" s="23"/>
      <c r="J6" s="3" t="s">
        <v>144</v>
      </c>
      <c r="K6" s="3" t="s">
        <v>145</v>
      </c>
      <c r="L6" s="105"/>
    </row>
    <row r="7" spans="1:12" ht="21" customHeight="1">
      <c r="A7" s="83" t="s">
        <v>111</v>
      </c>
      <c r="B7" s="351">
        <v>0.63341250989707043</v>
      </c>
      <c r="C7" s="357"/>
      <c r="D7" s="351">
        <v>44.680851063829785</v>
      </c>
      <c r="E7" s="351">
        <v>8.9080459770114953</v>
      </c>
      <c r="F7" s="357"/>
      <c r="G7" s="351">
        <v>0</v>
      </c>
      <c r="H7" s="351">
        <v>3.3333333333333335</v>
      </c>
      <c r="I7" s="232"/>
      <c r="J7" s="232">
        <v>40.384615384615387</v>
      </c>
      <c r="K7" s="232">
        <v>2.4985803520726857</v>
      </c>
      <c r="L7" s="105"/>
    </row>
    <row r="8" spans="1:12" ht="21" customHeight="1">
      <c r="A8" s="353" t="s">
        <v>268</v>
      </c>
      <c r="B8" s="354">
        <v>1.1876484560570071</v>
      </c>
      <c r="C8" s="355"/>
      <c r="D8" s="354">
        <v>12.76595744680851</v>
      </c>
      <c r="E8" s="354">
        <v>4.0229885057471266</v>
      </c>
      <c r="F8" s="355"/>
      <c r="G8" s="354">
        <v>20</v>
      </c>
      <c r="H8" s="354">
        <v>0.66666666666666674</v>
      </c>
      <c r="I8" s="355"/>
      <c r="J8" s="355">
        <v>13.461538461538462</v>
      </c>
      <c r="K8" s="355">
        <v>1.7035775127768313</v>
      </c>
      <c r="L8" s="105"/>
    </row>
    <row r="9" spans="1:12" ht="21" customHeight="1">
      <c r="A9" s="353" t="s">
        <v>269</v>
      </c>
      <c r="B9" s="354">
        <v>67.854315122723676</v>
      </c>
      <c r="C9" s="355"/>
      <c r="D9" s="354">
        <v>6.3829787234042552</v>
      </c>
      <c r="E9" s="354">
        <v>9.1954022988505741</v>
      </c>
      <c r="F9" s="355"/>
      <c r="G9" s="354">
        <v>40</v>
      </c>
      <c r="H9" s="354">
        <v>24.666666666666668</v>
      </c>
      <c r="I9" s="355"/>
      <c r="J9" s="355">
        <v>9.6153846153846168</v>
      </c>
      <c r="K9" s="355">
        <v>52.583759227711525</v>
      </c>
      <c r="L9" s="105"/>
    </row>
    <row r="10" spans="1:12" ht="21" customHeight="1">
      <c r="A10" s="353" t="s">
        <v>443</v>
      </c>
      <c r="B10" s="354">
        <v>2.771179730799683</v>
      </c>
      <c r="C10" s="355"/>
      <c r="D10" s="354">
        <v>6.3829787234042552</v>
      </c>
      <c r="E10" s="354">
        <v>1.1494252873563218</v>
      </c>
      <c r="F10" s="355"/>
      <c r="G10" s="354">
        <v>0</v>
      </c>
      <c r="H10" s="354">
        <v>4</v>
      </c>
      <c r="I10" s="355"/>
      <c r="J10" s="355">
        <v>5.7692307692307692</v>
      </c>
      <c r="K10" s="355">
        <v>2.5553662691652468</v>
      </c>
      <c r="L10" s="105"/>
    </row>
    <row r="11" spans="1:12" ht="21" customHeight="1">
      <c r="A11" s="353" t="s">
        <v>536</v>
      </c>
      <c r="B11" s="354">
        <v>0</v>
      </c>
      <c r="C11" s="355"/>
      <c r="D11" s="354">
        <v>0</v>
      </c>
      <c r="E11" s="354">
        <v>0.28735632183908044</v>
      </c>
      <c r="F11" s="355"/>
      <c r="G11" s="354">
        <v>0</v>
      </c>
      <c r="H11" s="354">
        <v>0</v>
      </c>
      <c r="I11" s="355"/>
      <c r="J11" s="355">
        <v>0</v>
      </c>
      <c r="K11" s="355">
        <v>5.6785917092561047E-2</v>
      </c>
      <c r="L11" s="105"/>
    </row>
    <row r="12" spans="1:12" ht="21" customHeight="1">
      <c r="A12" s="353" t="s">
        <v>270</v>
      </c>
      <c r="B12" s="354">
        <v>1.4251781472684086</v>
      </c>
      <c r="C12" s="355"/>
      <c r="D12" s="354">
        <v>6.3829787234042552</v>
      </c>
      <c r="E12" s="354">
        <v>2.2988505747126435</v>
      </c>
      <c r="F12" s="355"/>
      <c r="G12" s="354">
        <v>20</v>
      </c>
      <c r="H12" s="354">
        <v>0.66666666666666674</v>
      </c>
      <c r="I12" s="355"/>
      <c r="J12" s="355">
        <v>7.6923076923076925</v>
      </c>
      <c r="K12" s="355">
        <v>1.5332197614991483</v>
      </c>
      <c r="L12" s="105"/>
    </row>
    <row r="13" spans="1:12" ht="21" customHeight="1">
      <c r="A13" s="353" t="s">
        <v>163</v>
      </c>
      <c r="B13" s="354">
        <v>2.2961203483768804</v>
      </c>
      <c r="C13" s="355"/>
      <c r="D13" s="354">
        <v>0</v>
      </c>
      <c r="E13" s="354">
        <v>0.86206896551724133</v>
      </c>
      <c r="F13" s="355"/>
      <c r="G13" s="354">
        <v>0</v>
      </c>
      <c r="H13" s="354">
        <v>2.666666666666667</v>
      </c>
      <c r="I13" s="355"/>
      <c r="J13" s="355">
        <v>0</v>
      </c>
      <c r="K13" s="355">
        <v>2.0442930153321974</v>
      </c>
      <c r="L13" s="105"/>
    </row>
    <row r="14" spans="1:12" ht="21" customHeight="1">
      <c r="A14" s="353" t="s">
        <v>157</v>
      </c>
      <c r="B14" s="354">
        <v>2.8503562945368173</v>
      </c>
      <c r="C14" s="355"/>
      <c r="D14" s="354">
        <v>4.2553191489361701</v>
      </c>
      <c r="E14" s="354">
        <v>14.367816091954023</v>
      </c>
      <c r="F14" s="355"/>
      <c r="G14" s="354">
        <v>0</v>
      </c>
      <c r="H14" s="354">
        <v>2</v>
      </c>
      <c r="I14" s="355"/>
      <c r="J14" s="355">
        <v>3.8461538461538463</v>
      </c>
      <c r="K14" s="355">
        <v>5.0539466212379329</v>
      </c>
      <c r="L14" s="105"/>
    </row>
    <row r="15" spans="1:12" ht="21" customHeight="1">
      <c r="A15" s="353" t="s">
        <v>271</v>
      </c>
      <c r="B15" s="354">
        <v>0</v>
      </c>
      <c r="C15" s="355"/>
      <c r="D15" s="354">
        <v>2.1276595744680851</v>
      </c>
      <c r="E15" s="354">
        <v>1.7241379310344827</v>
      </c>
      <c r="F15" s="355"/>
      <c r="G15" s="354">
        <v>0</v>
      </c>
      <c r="H15" s="354">
        <v>0.66666666666666674</v>
      </c>
      <c r="I15" s="355"/>
      <c r="J15" s="355">
        <v>1.9230769230769231</v>
      </c>
      <c r="K15" s="355">
        <v>0.39750141964792729</v>
      </c>
      <c r="L15" s="105"/>
    </row>
    <row r="16" spans="1:12" ht="21" customHeight="1">
      <c r="A16" s="353" t="s">
        <v>407</v>
      </c>
      <c r="B16" s="354">
        <v>0.47505938242280288</v>
      </c>
      <c r="C16" s="355"/>
      <c r="D16" s="354">
        <v>0</v>
      </c>
      <c r="E16" s="354">
        <v>0.28735632183908044</v>
      </c>
      <c r="F16" s="355"/>
      <c r="G16" s="354">
        <v>0</v>
      </c>
      <c r="H16" s="354">
        <v>0</v>
      </c>
      <c r="I16" s="355"/>
      <c r="J16" s="355">
        <v>0</v>
      </c>
      <c r="K16" s="355">
        <v>0.39750141964792729</v>
      </c>
      <c r="L16" s="105"/>
    </row>
    <row r="17" spans="1:12" ht="21" customHeight="1">
      <c r="A17" s="353" t="s">
        <v>262</v>
      </c>
      <c r="B17" s="354">
        <v>7.9176563737133804E-2</v>
      </c>
      <c r="C17" s="355"/>
      <c r="D17" s="354">
        <v>0</v>
      </c>
      <c r="E17" s="354">
        <v>3.1609195402298855</v>
      </c>
      <c r="F17" s="355"/>
      <c r="G17" s="354">
        <v>0</v>
      </c>
      <c r="H17" s="354">
        <v>0</v>
      </c>
      <c r="I17" s="355"/>
      <c r="J17" s="355">
        <v>0</v>
      </c>
      <c r="K17" s="355">
        <v>0.68143100511073251</v>
      </c>
      <c r="L17" s="105"/>
    </row>
    <row r="18" spans="1:12" ht="21" customHeight="1">
      <c r="A18" s="353" t="s">
        <v>263</v>
      </c>
      <c r="B18" s="354">
        <v>0</v>
      </c>
      <c r="C18" s="355"/>
      <c r="D18" s="354">
        <v>2.1276595744680851</v>
      </c>
      <c r="E18" s="354">
        <v>0.57471264367816088</v>
      </c>
      <c r="F18" s="355"/>
      <c r="G18" s="354">
        <v>0</v>
      </c>
      <c r="H18" s="354">
        <v>0</v>
      </c>
      <c r="I18" s="355"/>
      <c r="J18" s="355">
        <v>1.9230769230769231</v>
      </c>
      <c r="K18" s="355">
        <v>0.11357183418512209</v>
      </c>
      <c r="L18" s="105"/>
    </row>
    <row r="19" spans="1:12" ht="21" customHeight="1">
      <c r="A19" s="356" t="s">
        <v>264</v>
      </c>
      <c r="B19" s="354">
        <v>0</v>
      </c>
      <c r="C19" s="358"/>
      <c r="D19" s="354">
        <v>0</v>
      </c>
      <c r="E19" s="354">
        <v>0</v>
      </c>
      <c r="F19" s="355"/>
      <c r="G19" s="354">
        <v>0</v>
      </c>
      <c r="H19" s="354">
        <v>0</v>
      </c>
      <c r="I19" s="355"/>
      <c r="J19" s="355">
        <v>0</v>
      </c>
      <c r="K19" s="355">
        <v>0</v>
      </c>
      <c r="L19" s="105"/>
    </row>
    <row r="20" spans="1:12" ht="21" customHeight="1">
      <c r="A20" s="353" t="s">
        <v>112</v>
      </c>
      <c r="B20" s="354">
        <v>2.5336500395882817</v>
      </c>
      <c r="C20" s="355"/>
      <c r="D20" s="354">
        <v>8.5106382978723403</v>
      </c>
      <c r="E20" s="354">
        <v>29.885057471264371</v>
      </c>
      <c r="F20" s="355"/>
      <c r="G20" s="354">
        <v>0</v>
      </c>
      <c r="H20" s="354">
        <v>24</v>
      </c>
      <c r="I20" s="355"/>
      <c r="J20" s="355">
        <v>7.6923076923076925</v>
      </c>
      <c r="K20" s="355">
        <v>9.7671777399205002</v>
      </c>
      <c r="L20" s="105"/>
    </row>
    <row r="21" spans="1:12" ht="21" customHeight="1">
      <c r="A21" s="353" t="s">
        <v>113</v>
      </c>
      <c r="B21" s="354">
        <v>14.885193982581155</v>
      </c>
      <c r="C21" s="355"/>
      <c r="D21" s="354">
        <v>0</v>
      </c>
      <c r="E21" s="354">
        <v>16.091954022988507</v>
      </c>
      <c r="F21" s="355"/>
      <c r="G21" s="354">
        <v>20</v>
      </c>
      <c r="H21" s="354">
        <v>36.666666666666664</v>
      </c>
      <c r="I21" s="355"/>
      <c r="J21" s="355">
        <v>1.9230769230769231</v>
      </c>
      <c r="K21" s="355">
        <v>16.978989210675753</v>
      </c>
      <c r="L21" s="105"/>
    </row>
    <row r="22" spans="1:12" ht="21" customHeight="1">
      <c r="A22" s="353" t="s">
        <v>445</v>
      </c>
      <c r="B22" s="354">
        <v>0</v>
      </c>
      <c r="C22" s="355"/>
      <c r="D22" s="354">
        <v>0</v>
      </c>
      <c r="E22" s="354">
        <v>1.1494252873563218</v>
      </c>
      <c r="F22" s="355"/>
      <c r="G22" s="354">
        <v>0</v>
      </c>
      <c r="H22" s="354">
        <v>0</v>
      </c>
      <c r="I22" s="355"/>
      <c r="J22" s="355">
        <v>0</v>
      </c>
      <c r="K22" s="355">
        <v>0.22714366837024419</v>
      </c>
      <c r="L22" s="105"/>
    </row>
    <row r="23" spans="1:12" ht="21" customHeight="1">
      <c r="A23" s="353" t="s">
        <v>406</v>
      </c>
      <c r="B23" s="354">
        <v>0</v>
      </c>
      <c r="C23" s="355"/>
      <c r="D23" s="535">
        <v>0</v>
      </c>
      <c r="E23" s="535">
        <v>0.57471264367816088</v>
      </c>
      <c r="F23" s="355"/>
      <c r="G23" s="354">
        <v>0</v>
      </c>
      <c r="H23" s="354">
        <v>0</v>
      </c>
      <c r="I23" s="355"/>
      <c r="J23" s="355">
        <v>0</v>
      </c>
      <c r="K23" s="355">
        <v>0.11357183418512209</v>
      </c>
      <c r="L23" s="105"/>
    </row>
    <row r="24" spans="1:12" ht="21" customHeight="1">
      <c r="A24" s="83" t="s">
        <v>537</v>
      </c>
      <c r="B24" s="352">
        <v>3.0087094220110848</v>
      </c>
      <c r="C24" s="232"/>
      <c r="D24" s="536">
        <v>6.3829787234042552</v>
      </c>
      <c r="E24" s="536">
        <v>5.4597701149425291</v>
      </c>
      <c r="F24" s="232"/>
      <c r="G24" s="352">
        <v>0</v>
      </c>
      <c r="H24" s="352">
        <v>0.66666666666666674</v>
      </c>
      <c r="I24" s="232"/>
      <c r="J24" s="232">
        <v>5.7692307692307692</v>
      </c>
      <c r="K24" s="232">
        <v>3.2935831913685405</v>
      </c>
      <c r="L24" s="105"/>
    </row>
    <row r="25" spans="1:12" ht="24" customHeight="1" thickBot="1">
      <c r="A25" s="231" t="s">
        <v>0</v>
      </c>
      <c r="B25" s="233">
        <v>100</v>
      </c>
      <c r="C25" s="233"/>
      <c r="D25" s="233">
        <v>100</v>
      </c>
      <c r="E25" s="233">
        <v>100</v>
      </c>
      <c r="F25" s="233"/>
      <c r="G25" s="233">
        <v>100</v>
      </c>
      <c r="H25" s="233">
        <v>100</v>
      </c>
      <c r="I25" s="233"/>
      <c r="J25" s="233">
        <v>100</v>
      </c>
      <c r="K25" s="233">
        <v>100</v>
      </c>
      <c r="L25" s="105"/>
    </row>
    <row r="26" spans="1:12" ht="19.5" customHeight="1" thickTop="1">
      <c r="A26" s="588" t="s">
        <v>266</v>
      </c>
      <c r="B26" s="588"/>
      <c r="C26" s="588"/>
      <c r="D26" s="588"/>
      <c r="E26" s="588"/>
      <c r="L26" s="105"/>
    </row>
    <row r="27" spans="1:12" ht="26.25" customHeight="1">
      <c r="A27" s="647" t="s">
        <v>532</v>
      </c>
      <c r="B27" s="647"/>
      <c r="C27" s="647"/>
      <c r="D27" s="494">
        <v>53</v>
      </c>
      <c r="L27" s="105"/>
    </row>
    <row r="28" spans="1:12">
      <c r="L28" s="105"/>
    </row>
    <row r="29" spans="1:12">
      <c r="L29" s="105"/>
    </row>
    <row r="30" spans="1:12">
      <c r="L30" s="105"/>
    </row>
  </sheetData>
  <mergeCells count="9">
    <mergeCell ref="A27:C27"/>
    <mergeCell ref="A26:E26"/>
    <mergeCell ref="A2:K2"/>
    <mergeCell ref="A3:K3"/>
    <mergeCell ref="A4:A6"/>
    <mergeCell ref="D5:F5"/>
    <mergeCell ref="G5:H5"/>
    <mergeCell ref="J5:K5"/>
    <mergeCell ref="B4:K4"/>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Bold,غامق"&amp;12&amp;K07-021المسح البيئي في العراق لقطاع الصناعة لسنة &amp;"Times New Roman,غامق"2012</oddHeader>
  </headerFooter>
  <drawing r:id="rId2"/>
</worksheet>
</file>

<file path=xl/worksheets/sheet12.xml><?xml version="1.0" encoding="utf-8"?>
<worksheet xmlns="http://schemas.openxmlformats.org/spreadsheetml/2006/main" xmlns:r="http://schemas.openxmlformats.org/officeDocument/2006/relationships">
  <sheetPr>
    <tabColor theme="6" tint="-0.249977111117893"/>
  </sheetPr>
  <dimension ref="A1:D22"/>
  <sheetViews>
    <sheetView rightToLeft="1" view="pageBreakPreview" topLeftCell="B1" zoomScaleSheetLayoutView="100" workbookViewId="0">
      <selection activeCell="E1" sqref="E1:W1048576"/>
    </sheetView>
  </sheetViews>
  <sheetFormatPr defaultColWidth="9.125" defaultRowHeight="14.25"/>
  <cols>
    <col min="1" max="1" width="28.75" style="57" customWidth="1"/>
    <col min="2" max="2" width="27.625" style="57" customWidth="1"/>
    <col min="3" max="3" width="16.375" style="57" customWidth="1"/>
    <col min="4" max="4" width="16.25" style="57" customWidth="1"/>
    <col min="5" max="16384" width="9.125" style="57"/>
  </cols>
  <sheetData>
    <row r="1" spans="1:4" ht="3.75" customHeight="1"/>
    <row r="2" spans="1:4" ht="21.75" customHeight="1">
      <c r="A2" s="601" t="s">
        <v>26</v>
      </c>
      <c r="B2" s="601"/>
      <c r="C2" s="601"/>
      <c r="D2" s="601"/>
    </row>
    <row r="3" spans="1:4" ht="29.25" customHeight="1" thickBot="1">
      <c r="A3" s="634" t="s">
        <v>596</v>
      </c>
      <c r="B3" s="634"/>
      <c r="C3" s="634"/>
      <c r="D3" s="634"/>
    </row>
    <row r="4" spans="1:4" ht="21" customHeight="1" thickTop="1">
      <c r="A4" s="595" t="s">
        <v>106</v>
      </c>
      <c r="B4" s="595"/>
      <c r="C4" s="592" t="s">
        <v>384</v>
      </c>
      <c r="D4" s="592"/>
    </row>
    <row r="5" spans="1:4" ht="26.25" customHeight="1">
      <c r="A5" s="596"/>
      <c r="B5" s="596"/>
      <c r="C5" s="50" t="s">
        <v>72</v>
      </c>
      <c r="D5" s="3" t="s">
        <v>73</v>
      </c>
    </row>
    <row r="6" spans="1:4" ht="24.95" customHeight="1">
      <c r="A6" s="604" t="s">
        <v>272</v>
      </c>
      <c r="B6" s="19" t="s">
        <v>421</v>
      </c>
      <c r="C6" s="81">
        <v>84</v>
      </c>
      <c r="D6" s="157">
        <f>C6/C9*100</f>
        <v>5.9280169371912494</v>
      </c>
    </row>
    <row r="7" spans="1:4" ht="24.95" customHeight="1">
      <c r="A7" s="654"/>
      <c r="B7" s="72" t="s">
        <v>422</v>
      </c>
      <c r="C7" s="80">
        <v>12</v>
      </c>
      <c r="D7" s="158">
        <f>C7/C9*100</f>
        <v>0.84685956245589278</v>
      </c>
    </row>
    <row r="8" spans="1:4" ht="24.95" customHeight="1">
      <c r="A8" s="606"/>
      <c r="B8" s="72" t="s">
        <v>220</v>
      </c>
      <c r="C8" s="80">
        <v>1321</v>
      </c>
      <c r="D8" s="158">
        <f>C8/C9*100</f>
        <v>93.225123500352851</v>
      </c>
    </row>
    <row r="9" spans="1:4" ht="24.95" customHeight="1">
      <c r="A9" s="607" t="s">
        <v>0</v>
      </c>
      <c r="B9" s="607"/>
      <c r="C9" s="227">
        <f>SUM(C6:C8)</f>
        <v>1417</v>
      </c>
      <c r="D9" s="190">
        <f>SUM(D6:D8)</f>
        <v>100</v>
      </c>
    </row>
    <row r="10" spans="1:4" ht="24.95" customHeight="1">
      <c r="A10" s="604" t="s">
        <v>494</v>
      </c>
      <c r="B10" s="19" t="s">
        <v>169</v>
      </c>
      <c r="C10" s="201">
        <v>83</v>
      </c>
      <c r="D10" s="244">
        <f>C10/114*100</f>
        <v>72.807017543859658</v>
      </c>
    </row>
    <row r="11" spans="1:4" ht="24.95" customHeight="1">
      <c r="A11" s="654"/>
      <c r="B11" s="74" t="s">
        <v>50</v>
      </c>
      <c r="C11" s="80">
        <v>17</v>
      </c>
      <c r="D11" s="379">
        <f t="shared" ref="D11:D12" si="0">C11/114*100</f>
        <v>14.912280701754385</v>
      </c>
    </row>
    <row r="12" spans="1:4" ht="24.95" customHeight="1">
      <c r="A12" s="654"/>
      <c r="B12" s="197" t="s">
        <v>51</v>
      </c>
      <c r="C12" s="202">
        <v>14</v>
      </c>
      <c r="D12" s="380">
        <f t="shared" si="0"/>
        <v>12.280701754385964</v>
      </c>
    </row>
    <row r="13" spans="1:4" ht="24.95" customHeight="1">
      <c r="A13" s="653" t="s">
        <v>0</v>
      </c>
      <c r="B13" s="653"/>
      <c r="C13" s="390">
        <f>SUM(C10:C12)</f>
        <v>114</v>
      </c>
      <c r="D13" s="430">
        <f>SUM(D10:D12)</f>
        <v>100</v>
      </c>
    </row>
    <row r="14" spans="1:4" ht="24.95" customHeight="1">
      <c r="A14" s="656" t="s">
        <v>237</v>
      </c>
      <c r="B14" s="526" t="s">
        <v>572</v>
      </c>
      <c r="C14" s="527">
        <v>61</v>
      </c>
      <c r="D14" s="528">
        <f>C14/C17*100</f>
        <v>53.508771929824562</v>
      </c>
    </row>
    <row r="15" spans="1:4" ht="24.95" customHeight="1">
      <c r="A15" s="656"/>
      <c r="B15" s="529" t="s">
        <v>570</v>
      </c>
      <c r="C15" s="530">
        <v>47</v>
      </c>
      <c r="D15" s="531">
        <f>C15/C17*100</f>
        <v>41.228070175438596</v>
      </c>
    </row>
    <row r="16" spans="1:4" ht="24.95" customHeight="1">
      <c r="A16" s="656"/>
      <c r="B16" s="529" t="s">
        <v>571</v>
      </c>
      <c r="C16" s="530">
        <v>6</v>
      </c>
      <c r="D16" s="531">
        <f>C16/C17*100</f>
        <v>5.2631578947368416</v>
      </c>
    </row>
    <row r="17" spans="1:4" ht="24.95" customHeight="1" thickBot="1">
      <c r="A17" s="653" t="s">
        <v>0</v>
      </c>
      <c r="B17" s="653"/>
      <c r="C17" s="532">
        <f>SUM(C14:C16)</f>
        <v>114</v>
      </c>
      <c r="D17" s="533">
        <f>SUM(D14:D16)</f>
        <v>99.999999999999986</v>
      </c>
    </row>
    <row r="18" spans="1:4" ht="45" customHeight="1" thickTop="1">
      <c r="A18" s="655" t="s">
        <v>521</v>
      </c>
      <c r="B18" s="655"/>
      <c r="C18" s="655"/>
      <c r="D18" s="655"/>
    </row>
    <row r="19" spans="1:4" ht="32.25" customHeight="1">
      <c r="A19" s="556"/>
      <c r="B19" s="556"/>
      <c r="C19" s="556"/>
      <c r="D19" s="556"/>
    </row>
    <row r="20" spans="1:4" ht="45" customHeight="1">
      <c r="A20" s="556"/>
      <c r="B20" s="556"/>
      <c r="C20" s="556"/>
      <c r="D20" s="556"/>
    </row>
    <row r="21" spans="1:4" ht="32.25" customHeight="1">
      <c r="A21" s="534"/>
      <c r="B21" s="534"/>
      <c r="C21" s="534"/>
      <c r="D21" s="534"/>
    </row>
    <row r="22" spans="1:4" ht="26.25" customHeight="1">
      <c r="A22" s="495" t="s">
        <v>533</v>
      </c>
      <c r="B22" s="589">
        <v>54</v>
      </c>
      <c r="C22" s="589"/>
      <c r="D22" s="494"/>
    </row>
  </sheetData>
  <mergeCells count="12">
    <mergeCell ref="B22:C22"/>
    <mergeCell ref="A2:D2"/>
    <mergeCell ref="A3:D3"/>
    <mergeCell ref="A4:B5"/>
    <mergeCell ref="C4:D4"/>
    <mergeCell ref="A13:B13"/>
    <mergeCell ref="A10:A12"/>
    <mergeCell ref="A6:A8"/>
    <mergeCell ref="A9:B9"/>
    <mergeCell ref="A18:D18"/>
    <mergeCell ref="A14:A16"/>
    <mergeCell ref="A17:B17"/>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Bold,غامق"&amp;12&amp;K07-018المسح البيئي في العراق لقطاع الصناعة لسنة &amp;"Times New Roman,غامق"2012</oddHeader>
  </headerFooter>
  <drawing r:id="rId2"/>
</worksheet>
</file>

<file path=xl/worksheets/sheet13.xml><?xml version="1.0" encoding="utf-8"?>
<worksheet xmlns="http://schemas.openxmlformats.org/spreadsheetml/2006/main" xmlns:r="http://schemas.openxmlformats.org/officeDocument/2006/relationships">
  <sheetPr>
    <tabColor theme="6" tint="-0.249977111117893"/>
  </sheetPr>
  <dimension ref="A1:K26"/>
  <sheetViews>
    <sheetView rightToLeft="1" tabSelected="1" view="pageBreakPreview" topLeftCell="A17" zoomScaleSheetLayoutView="100" workbookViewId="0">
      <selection activeCell="A27" sqref="A27:XFD36"/>
    </sheetView>
  </sheetViews>
  <sheetFormatPr defaultColWidth="9.125" defaultRowHeight="14.25"/>
  <cols>
    <col min="1" max="1" width="25.25" style="18" customWidth="1"/>
    <col min="2" max="2" width="11.125" style="43" customWidth="1"/>
    <col min="3" max="3" width="14" style="18" customWidth="1"/>
    <col min="4" max="4" width="12.875" style="18" customWidth="1"/>
    <col min="5" max="5" width="12.75" style="18" customWidth="1"/>
    <col min="6" max="6" width="13.75" style="57" customWidth="1"/>
    <col min="7" max="7" width="14" style="18" customWidth="1"/>
    <col min="8" max="8" width="13.625" style="18" customWidth="1"/>
    <col min="9" max="9" width="14.25" style="18" customWidth="1"/>
    <col min="10" max="16384" width="9.125" style="18"/>
  </cols>
  <sheetData>
    <row r="1" spans="1:11" s="57" customFormat="1" ht="3" customHeight="1"/>
    <row r="2" spans="1:11" ht="30" customHeight="1">
      <c r="A2" s="601" t="s">
        <v>34</v>
      </c>
      <c r="B2" s="601"/>
      <c r="C2" s="601"/>
      <c r="D2" s="601"/>
      <c r="E2" s="601"/>
      <c r="F2" s="601"/>
      <c r="G2" s="601"/>
      <c r="H2" s="601"/>
      <c r="I2" s="601"/>
    </row>
    <row r="3" spans="1:11" ht="24.75" customHeight="1" thickBot="1">
      <c r="A3" s="634" t="s">
        <v>597</v>
      </c>
      <c r="B3" s="634"/>
      <c r="C3" s="634"/>
      <c r="D3" s="634"/>
      <c r="E3" s="634"/>
      <c r="F3" s="638"/>
      <c r="G3" s="634"/>
      <c r="H3" s="634"/>
      <c r="I3" s="634"/>
    </row>
    <row r="4" spans="1:11" ht="55.5" customHeight="1" thickTop="1">
      <c r="A4" s="509" t="s">
        <v>222</v>
      </c>
      <c r="B4" s="510" t="s">
        <v>229</v>
      </c>
      <c r="C4" s="511" t="s">
        <v>147</v>
      </c>
      <c r="D4" s="511" t="s">
        <v>148</v>
      </c>
      <c r="E4" s="511" t="s">
        <v>170</v>
      </c>
      <c r="F4" s="511" t="s">
        <v>548</v>
      </c>
      <c r="G4" s="511" t="s">
        <v>549</v>
      </c>
      <c r="H4" s="511" t="s">
        <v>149</v>
      </c>
      <c r="I4" s="512" t="s">
        <v>159</v>
      </c>
    </row>
    <row r="5" spans="1:11" ht="40.5" customHeight="1" thickBot="1">
      <c r="A5" s="392" t="s">
        <v>273</v>
      </c>
      <c r="B5" s="226">
        <v>114</v>
      </c>
      <c r="C5" s="207">
        <v>188686</v>
      </c>
      <c r="D5" s="207">
        <v>93513</v>
      </c>
      <c r="E5" s="208">
        <f>D5/C5*100</f>
        <v>49.560115747856223</v>
      </c>
      <c r="F5" s="207">
        <v>43229712</v>
      </c>
      <c r="G5" s="410">
        <v>144099</v>
      </c>
      <c r="H5" s="207">
        <v>85334</v>
      </c>
      <c r="I5" s="208">
        <f>H5/G5*100</f>
        <v>59.219009153429234</v>
      </c>
    </row>
    <row r="6" spans="1:11" ht="12" customHeight="1" thickTop="1">
      <c r="A6" s="8"/>
      <c r="B6" s="8"/>
      <c r="C6" s="8"/>
      <c r="D6" s="8"/>
      <c r="E6" s="8"/>
      <c r="F6" s="8"/>
      <c r="G6" s="9"/>
      <c r="H6" s="9"/>
    </row>
    <row r="7" spans="1:11" ht="2.25" hidden="1" customHeight="1"/>
    <row r="8" spans="1:11" ht="14.25" customHeight="1">
      <c r="A8" s="590" t="s">
        <v>39</v>
      </c>
      <c r="B8" s="590"/>
      <c r="C8" s="590"/>
      <c r="D8" s="590"/>
      <c r="E8" s="590"/>
      <c r="F8" s="590"/>
      <c r="G8" s="590"/>
      <c r="H8" s="590"/>
      <c r="I8" s="590"/>
    </row>
    <row r="9" spans="1:11" ht="25.5" customHeight="1" thickBot="1">
      <c r="A9" s="634" t="s">
        <v>598</v>
      </c>
      <c r="B9" s="634"/>
      <c r="C9" s="634"/>
      <c r="D9" s="634"/>
      <c r="E9" s="634"/>
      <c r="F9" s="638"/>
      <c r="G9" s="634"/>
      <c r="H9" s="634"/>
      <c r="I9" s="634"/>
    </row>
    <row r="10" spans="1:11" ht="29.25" customHeight="1" thickTop="1">
      <c r="A10" s="592" t="s">
        <v>221</v>
      </c>
      <c r="B10" s="592"/>
      <c r="C10" s="644" t="s">
        <v>274</v>
      </c>
      <c r="D10" s="644"/>
      <c r="E10" s="644"/>
      <c r="F10" s="644"/>
      <c r="G10" s="644"/>
      <c r="H10" s="644"/>
      <c r="I10" s="644"/>
      <c r="J10" s="101"/>
    </row>
    <row r="11" spans="1:11" ht="33" customHeight="1">
      <c r="A11" s="659"/>
      <c r="B11" s="659"/>
      <c r="C11" s="50" t="s">
        <v>113</v>
      </c>
      <c r="D11" s="3" t="s">
        <v>262</v>
      </c>
      <c r="E11" s="50" t="s">
        <v>263</v>
      </c>
      <c r="F11" s="50" t="s">
        <v>264</v>
      </c>
      <c r="G11" s="50" t="s">
        <v>269</v>
      </c>
      <c r="H11" s="50" t="s">
        <v>443</v>
      </c>
      <c r="I11" s="50" t="s">
        <v>525</v>
      </c>
      <c r="J11" s="101"/>
    </row>
    <row r="12" spans="1:11" s="57" customFormat="1" ht="24.95" customHeight="1">
      <c r="A12" s="619" t="s">
        <v>408</v>
      </c>
      <c r="B12" s="619"/>
      <c r="C12" s="429">
        <v>20</v>
      </c>
      <c r="D12" s="429">
        <v>18</v>
      </c>
      <c r="E12" s="429">
        <v>4</v>
      </c>
      <c r="F12" s="429">
        <v>4</v>
      </c>
      <c r="G12" s="429">
        <v>3</v>
      </c>
      <c r="H12" s="429">
        <v>1</v>
      </c>
      <c r="I12" s="429">
        <v>9</v>
      </c>
      <c r="J12" s="101"/>
    </row>
    <row r="13" spans="1:11" s="57" customFormat="1" ht="24.95" customHeight="1">
      <c r="A13" s="657" t="s">
        <v>522</v>
      </c>
      <c r="B13" s="657"/>
      <c r="C13" s="160">
        <v>20</v>
      </c>
      <c r="D13" s="160">
        <v>18</v>
      </c>
      <c r="E13" s="160">
        <v>4</v>
      </c>
      <c r="F13" s="160">
        <v>4</v>
      </c>
      <c r="G13" s="160">
        <v>3</v>
      </c>
      <c r="H13" s="160">
        <v>1</v>
      </c>
      <c r="I13" s="160">
        <v>9</v>
      </c>
      <c r="J13" s="420"/>
    </row>
    <row r="14" spans="1:11" ht="24.95" customHeight="1" thickBot="1">
      <c r="A14" s="658" t="s">
        <v>538</v>
      </c>
      <c r="B14" s="658"/>
      <c r="C14" s="446">
        <v>598</v>
      </c>
      <c r="D14" s="446">
        <v>40223</v>
      </c>
      <c r="E14" s="446">
        <v>4290</v>
      </c>
      <c r="F14" s="446">
        <v>17397</v>
      </c>
      <c r="G14" s="446">
        <v>58</v>
      </c>
      <c r="H14" s="446">
        <v>1544</v>
      </c>
      <c r="I14" s="446">
        <v>2468</v>
      </c>
      <c r="J14" s="102"/>
      <c r="K14" s="98"/>
    </row>
    <row r="15" spans="1:11" s="57" customFormat="1" ht="14.25" customHeight="1" thickTop="1">
      <c r="A15" s="203"/>
      <c r="B15" s="203"/>
      <c r="C15" s="203"/>
      <c r="D15" s="203"/>
      <c r="E15" s="203"/>
      <c r="F15" s="394"/>
      <c r="G15" s="6"/>
      <c r="H15" s="6"/>
      <c r="I15" s="45" t="s">
        <v>25</v>
      </c>
      <c r="J15" s="102"/>
      <c r="K15" s="98"/>
    </row>
    <row r="16" spans="1:11" s="57" customFormat="1" ht="20.25" customHeight="1">
      <c r="A16" s="590" t="s">
        <v>409</v>
      </c>
      <c r="B16" s="590"/>
      <c r="C16" s="590"/>
      <c r="D16" s="590"/>
      <c r="E16" s="590"/>
      <c r="F16" s="590"/>
      <c r="G16" s="590"/>
      <c r="H16" s="590"/>
      <c r="I16" s="590"/>
      <c r="J16" s="102"/>
      <c r="K16" s="98"/>
    </row>
    <row r="17" spans="1:11" s="57" customFormat="1" ht="27" customHeight="1" thickBot="1">
      <c r="A17" s="634" t="s">
        <v>599</v>
      </c>
      <c r="B17" s="634"/>
      <c r="C17" s="634"/>
      <c r="D17" s="634"/>
      <c r="E17" s="634"/>
      <c r="F17" s="638"/>
      <c r="G17" s="634"/>
      <c r="H17" s="634"/>
      <c r="I17" s="634"/>
      <c r="J17" s="102"/>
      <c r="K17" s="98"/>
    </row>
    <row r="18" spans="1:11" s="57" customFormat="1" ht="27" customHeight="1" thickTop="1">
      <c r="A18" s="592" t="s">
        <v>221</v>
      </c>
      <c r="B18" s="592"/>
      <c r="C18" s="644" t="s">
        <v>274</v>
      </c>
      <c r="D18" s="644"/>
      <c r="E18" s="644"/>
      <c r="F18" s="644"/>
      <c r="G18" s="644"/>
      <c r="H18" s="644"/>
      <c r="I18" s="644"/>
      <c r="J18" s="102"/>
      <c r="K18" s="98"/>
    </row>
    <row r="19" spans="1:11" s="57" customFormat="1" ht="30.75" customHeight="1">
      <c r="A19" s="659"/>
      <c r="B19" s="659"/>
      <c r="C19" s="50" t="s">
        <v>157</v>
      </c>
      <c r="D19" s="50" t="s">
        <v>444</v>
      </c>
      <c r="E19" s="50" t="s">
        <v>163</v>
      </c>
      <c r="F19" s="50" t="s">
        <v>112</v>
      </c>
      <c r="G19" s="50" t="s">
        <v>445</v>
      </c>
      <c r="H19" s="50" t="s">
        <v>446</v>
      </c>
      <c r="I19" s="50" t="s">
        <v>2</v>
      </c>
      <c r="J19" s="102"/>
      <c r="K19" s="98"/>
    </row>
    <row r="20" spans="1:11" s="57" customFormat="1" ht="24.95" customHeight="1">
      <c r="A20" s="625" t="s">
        <v>408</v>
      </c>
      <c r="B20" s="625"/>
      <c r="C20" s="397">
        <v>14</v>
      </c>
      <c r="D20" s="397">
        <v>2</v>
      </c>
      <c r="E20" s="397">
        <v>5</v>
      </c>
      <c r="F20" s="397">
        <v>5</v>
      </c>
      <c r="G20" s="397">
        <v>6</v>
      </c>
      <c r="H20" s="397">
        <v>3</v>
      </c>
      <c r="I20" s="397">
        <v>6</v>
      </c>
      <c r="J20" s="102"/>
      <c r="K20" s="98"/>
    </row>
    <row r="21" spans="1:11" s="57" customFormat="1" ht="24.95" customHeight="1">
      <c r="A21" s="657" t="s">
        <v>522</v>
      </c>
      <c r="B21" s="657"/>
      <c r="C21" s="160">
        <v>14</v>
      </c>
      <c r="D21" s="160">
        <v>2</v>
      </c>
      <c r="E21" s="160">
        <v>5</v>
      </c>
      <c r="F21" s="160">
        <v>5</v>
      </c>
      <c r="G21" s="160">
        <v>6</v>
      </c>
      <c r="H21" s="160">
        <v>3</v>
      </c>
      <c r="I21" s="160">
        <v>6</v>
      </c>
      <c r="J21" s="419"/>
      <c r="K21" s="98"/>
    </row>
    <row r="22" spans="1:11" ht="24.95" customHeight="1" thickBot="1">
      <c r="A22" s="658" t="s">
        <v>538</v>
      </c>
      <c r="B22" s="658"/>
      <c r="C22" s="446">
        <v>8552</v>
      </c>
      <c r="D22" s="446">
        <v>78</v>
      </c>
      <c r="E22" s="446">
        <v>425</v>
      </c>
      <c r="F22" s="446">
        <v>655</v>
      </c>
      <c r="G22" s="446">
        <v>217</v>
      </c>
      <c r="H22" s="446">
        <v>9</v>
      </c>
      <c r="I22" s="446">
        <v>8820</v>
      </c>
    </row>
    <row r="23" spans="1:11" s="57" customFormat="1" ht="12.75" customHeight="1" thickTop="1">
      <c r="A23" s="222"/>
      <c r="B23" s="102"/>
      <c r="C23" s="102"/>
      <c r="D23" s="102"/>
      <c r="E23" s="102"/>
      <c r="F23" s="395"/>
      <c r="G23" s="102"/>
      <c r="H23" s="102"/>
      <c r="I23" s="102"/>
    </row>
    <row r="24" spans="1:11" s="57" customFormat="1" ht="6" customHeight="1">
      <c r="A24" s="222"/>
      <c r="B24" s="102"/>
      <c r="C24" s="102"/>
      <c r="D24" s="102"/>
      <c r="E24" s="102"/>
      <c r="F24" s="395"/>
      <c r="G24" s="102"/>
      <c r="H24" s="102"/>
      <c r="I24" s="102"/>
    </row>
    <row r="25" spans="1:11" s="57" customFormat="1" ht="21" customHeight="1">
      <c r="A25" s="647" t="s">
        <v>532</v>
      </c>
      <c r="B25" s="647"/>
      <c r="C25" s="647"/>
      <c r="D25" s="589">
        <v>55</v>
      </c>
      <c r="E25" s="589"/>
      <c r="F25" s="589"/>
      <c r="G25" s="102"/>
      <c r="H25" s="102"/>
      <c r="I25" s="102"/>
    </row>
    <row r="26" spans="1:11" s="57" customFormat="1">
      <c r="A26" s="268"/>
      <c r="B26" s="102"/>
      <c r="C26" s="102"/>
      <c r="D26" s="102"/>
      <c r="E26" s="102"/>
      <c r="F26" s="395"/>
      <c r="G26" s="102"/>
      <c r="H26" s="102"/>
      <c r="I26" s="102"/>
    </row>
  </sheetData>
  <mergeCells count="18">
    <mergeCell ref="C18:I18"/>
    <mergeCell ref="A18:B19"/>
    <mergeCell ref="A2:I2"/>
    <mergeCell ref="A3:I3"/>
    <mergeCell ref="A8:I8"/>
    <mergeCell ref="A9:I9"/>
    <mergeCell ref="A16:I16"/>
    <mergeCell ref="A17:I17"/>
    <mergeCell ref="A10:B11"/>
    <mergeCell ref="C10:I10"/>
    <mergeCell ref="A12:B12"/>
    <mergeCell ref="A14:B14"/>
    <mergeCell ref="A13:B13"/>
    <mergeCell ref="A25:C25"/>
    <mergeCell ref="A21:B21"/>
    <mergeCell ref="A20:B20"/>
    <mergeCell ref="A22:B22"/>
    <mergeCell ref="D25:F25"/>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Bold,غامق"&amp;12&amp;K07-019المسح البيئي في العراق لقطاع الصناعة لسنة &amp;"Times New Roman,غامق"2012</oddHeader>
  </headerFooter>
  <drawing r:id="rId2"/>
</worksheet>
</file>

<file path=xl/worksheets/sheet14.xml><?xml version="1.0" encoding="utf-8"?>
<worksheet xmlns="http://schemas.openxmlformats.org/spreadsheetml/2006/main" xmlns:r="http://schemas.openxmlformats.org/officeDocument/2006/relationships">
  <sheetPr>
    <tabColor theme="6" tint="-0.249977111117893"/>
  </sheetPr>
  <dimension ref="A1:F45"/>
  <sheetViews>
    <sheetView rightToLeft="1" view="pageBreakPreview" topLeftCell="A31" zoomScaleSheetLayoutView="100" workbookViewId="0">
      <selection activeCell="H7" sqref="H7"/>
    </sheetView>
  </sheetViews>
  <sheetFormatPr defaultRowHeight="14.25"/>
  <cols>
    <col min="1" max="1" width="18" style="57" customWidth="1"/>
    <col min="2" max="2" width="15.625" style="57" customWidth="1"/>
    <col min="3" max="3" width="26.125" style="57" customWidth="1"/>
    <col min="4" max="4" width="21.25" style="57" customWidth="1"/>
    <col min="5" max="5" width="17.875" style="57" customWidth="1"/>
    <col min="6" max="252" width="9.125" style="57"/>
    <col min="253" max="253" width="9.875" style="57" customWidth="1"/>
    <col min="254" max="254" width="15.625" style="57" customWidth="1"/>
    <col min="255" max="255" width="21.125" style="57" customWidth="1"/>
    <col min="256" max="256" width="21.25" style="57" customWidth="1"/>
    <col min="257" max="257" width="16" style="57" customWidth="1"/>
    <col min="258" max="508" width="9.125" style="57"/>
    <col min="509" max="509" width="9.875" style="57" customWidth="1"/>
    <col min="510" max="510" width="15.625" style="57" customWidth="1"/>
    <col min="511" max="511" width="21.125" style="57" customWidth="1"/>
    <col min="512" max="512" width="21.25" style="57" customWidth="1"/>
    <col min="513" max="513" width="16" style="57" customWidth="1"/>
    <col min="514" max="764" width="9.125" style="57"/>
    <col min="765" max="765" width="9.875" style="57" customWidth="1"/>
    <col min="766" max="766" width="15.625" style="57" customWidth="1"/>
    <col min="767" max="767" width="21.125" style="57" customWidth="1"/>
    <col min="768" max="768" width="21.25" style="57" customWidth="1"/>
    <col min="769" max="769" width="16" style="57" customWidth="1"/>
    <col min="770" max="1020" width="9.125" style="57"/>
    <col min="1021" max="1021" width="9.875" style="57" customWidth="1"/>
    <col min="1022" max="1022" width="15.625" style="57" customWidth="1"/>
    <col min="1023" max="1023" width="21.125" style="57" customWidth="1"/>
    <col min="1024" max="1024" width="21.25" style="57" customWidth="1"/>
    <col min="1025" max="1025" width="16" style="57" customWidth="1"/>
    <col min="1026" max="1276" width="9.125" style="57"/>
    <col min="1277" max="1277" width="9.875" style="57" customWidth="1"/>
    <col min="1278" max="1278" width="15.625" style="57" customWidth="1"/>
    <col min="1279" max="1279" width="21.125" style="57" customWidth="1"/>
    <col min="1280" max="1280" width="21.25" style="57" customWidth="1"/>
    <col min="1281" max="1281" width="16" style="57" customWidth="1"/>
    <col min="1282" max="1532" width="9.125" style="57"/>
    <col min="1533" max="1533" width="9.875" style="57" customWidth="1"/>
    <col min="1534" max="1534" width="15.625" style="57" customWidth="1"/>
    <col min="1535" max="1535" width="21.125" style="57" customWidth="1"/>
    <col min="1536" max="1536" width="21.25" style="57" customWidth="1"/>
    <col min="1537" max="1537" width="16" style="57" customWidth="1"/>
    <col min="1538" max="1788" width="9.125" style="57"/>
    <col min="1789" max="1789" width="9.875" style="57" customWidth="1"/>
    <col min="1790" max="1790" width="15.625" style="57" customWidth="1"/>
    <col min="1791" max="1791" width="21.125" style="57" customWidth="1"/>
    <col min="1792" max="1792" width="21.25" style="57" customWidth="1"/>
    <col min="1793" max="1793" width="16" style="57" customWidth="1"/>
    <col min="1794" max="2044" width="9.125" style="57"/>
    <col min="2045" max="2045" width="9.875" style="57" customWidth="1"/>
    <col min="2046" max="2046" width="15.625" style="57" customWidth="1"/>
    <col min="2047" max="2047" width="21.125" style="57" customWidth="1"/>
    <col min="2048" max="2048" width="21.25" style="57" customWidth="1"/>
    <col min="2049" max="2049" width="16" style="57" customWidth="1"/>
    <col min="2050" max="2300" width="9.125" style="57"/>
    <col min="2301" max="2301" width="9.875" style="57" customWidth="1"/>
    <col min="2302" max="2302" width="15.625" style="57" customWidth="1"/>
    <col min="2303" max="2303" width="21.125" style="57" customWidth="1"/>
    <col min="2304" max="2304" width="21.25" style="57" customWidth="1"/>
    <col min="2305" max="2305" width="16" style="57" customWidth="1"/>
    <col min="2306" max="2556" width="9.125" style="57"/>
    <col min="2557" max="2557" width="9.875" style="57" customWidth="1"/>
    <col min="2558" max="2558" width="15.625" style="57" customWidth="1"/>
    <col min="2559" max="2559" width="21.125" style="57" customWidth="1"/>
    <col min="2560" max="2560" width="21.25" style="57" customWidth="1"/>
    <col min="2561" max="2561" width="16" style="57" customWidth="1"/>
    <col min="2562" max="2812" width="9.125" style="57"/>
    <col min="2813" max="2813" width="9.875" style="57" customWidth="1"/>
    <col min="2814" max="2814" width="15.625" style="57" customWidth="1"/>
    <col min="2815" max="2815" width="21.125" style="57" customWidth="1"/>
    <col min="2816" max="2816" width="21.25" style="57" customWidth="1"/>
    <col min="2817" max="2817" width="16" style="57" customWidth="1"/>
    <col min="2818" max="3068" width="9.125" style="57"/>
    <col min="3069" max="3069" width="9.875" style="57" customWidth="1"/>
    <col min="3070" max="3070" width="15.625" style="57" customWidth="1"/>
    <col min="3071" max="3071" width="21.125" style="57" customWidth="1"/>
    <col min="3072" max="3072" width="21.25" style="57" customWidth="1"/>
    <col min="3073" max="3073" width="16" style="57" customWidth="1"/>
    <col min="3074" max="3324" width="9.125" style="57"/>
    <col min="3325" max="3325" width="9.875" style="57" customWidth="1"/>
    <col min="3326" max="3326" width="15.625" style="57" customWidth="1"/>
    <col min="3327" max="3327" width="21.125" style="57" customWidth="1"/>
    <col min="3328" max="3328" width="21.25" style="57" customWidth="1"/>
    <col min="3329" max="3329" width="16" style="57" customWidth="1"/>
    <col min="3330" max="3580" width="9.125" style="57"/>
    <col min="3581" max="3581" width="9.875" style="57" customWidth="1"/>
    <col min="3582" max="3582" width="15.625" style="57" customWidth="1"/>
    <col min="3583" max="3583" width="21.125" style="57" customWidth="1"/>
    <col min="3584" max="3584" width="21.25" style="57" customWidth="1"/>
    <col min="3585" max="3585" width="16" style="57" customWidth="1"/>
    <col min="3586" max="3836" width="9.125" style="57"/>
    <col min="3837" max="3837" width="9.875" style="57" customWidth="1"/>
    <col min="3838" max="3838" width="15.625" style="57" customWidth="1"/>
    <col min="3839" max="3839" width="21.125" style="57" customWidth="1"/>
    <col min="3840" max="3840" width="21.25" style="57" customWidth="1"/>
    <col min="3841" max="3841" width="16" style="57" customWidth="1"/>
    <col min="3842" max="4092" width="9.125" style="57"/>
    <col min="4093" max="4093" width="9.875" style="57" customWidth="1"/>
    <col min="4094" max="4094" width="15.625" style="57" customWidth="1"/>
    <col min="4095" max="4095" width="21.125" style="57" customWidth="1"/>
    <col min="4096" max="4096" width="21.25" style="57" customWidth="1"/>
    <col min="4097" max="4097" width="16" style="57" customWidth="1"/>
    <col min="4098" max="4348" width="9.125" style="57"/>
    <col min="4349" max="4349" width="9.875" style="57" customWidth="1"/>
    <col min="4350" max="4350" width="15.625" style="57" customWidth="1"/>
    <col min="4351" max="4351" width="21.125" style="57" customWidth="1"/>
    <col min="4352" max="4352" width="21.25" style="57" customWidth="1"/>
    <col min="4353" max="4353" width="16" style="57" customWidth="1"/>
    <col min="4354" max="4604" width="9.125" style="57"/>
    <col min="4605" max="4605" width="9.875" style="57" customWidth="1"/>
    <col min="4606" max="4606" width="15.625" style="57" customWidth="1"/>
    <col min="4607" max="4607" width="21.125" style="57" customWidth="1"/>
    <col min="4608" max="4608" width="21.25" style="57" customWidth="1"/>
    <col min="4609" max="4609" width="16" style="57" customWidth="1"/>
    <col min="4610" max="4860" width="9.125" style="57"/>
    <col min="4861" max="4861" width="9.875" style="57" customWidth="1"/>
    <col min="4862" max="4862" width="15.625" style="57" customWidth="1"/>
    <col min="4863" max="4863" width="21.125" style="57" customWidth="1"/>
    <col min="4864" max="4864" width="21.25" style="57" customWidth="1"/>
    <col min="4865" max="4865" width="16" style="57" customWidth="1"/>
    <col min="4866" max="5116" width="9.125" style="57"/>
    <col min="5117" max="5117" width="9.875" style="57" customWidth="1"/>
    <col min="5118" max="5118" width="15.625" style="57" customWidth="1"/>
    <col min="5119" max="5119" width="21.125" style="57" customWidth="1"/>
    <col min="5120" max="5120" width="21.25" style="57" customWidth="1"/>
    <col min="5121" max="5121" width="16" style="57" customWidth="1"/>
    <col min="5122" max="5372" width="9.125" style="57"/>
    <col min="5373" max="5373" width="9.875" style="57" customWidth="1"/>
    <col min="5374" max="5374" width="15.625" style="57" customWidth="1"/>
    <col min="5375" max="5375" width="21.125" style="57" customWidth="1"/>
    <col min="5376" max="5376" width="21.25" style="57" customWidth="1"/>
    <col min="5377" max="5377" width="16" style="57" customWidth="1"/>
    <col min="5378" max="5628" width="9.125" style="57"/>
    <col min="5629" max="5629" width="9.875" style="57" customWidth="1"/>
    <col min="5630" max="5630" width="15.625" style="57" customWidth="1"/>
    <col min="5631" max="5631" width="21.125" style="57" customWidth="1"/>
    <col min="5632" max="5632" width="21.25" style="57" customWidth="1"/>
    <col min="5633" max="5633" width="16" style="57" customWidth="1"/>
    <col min="5634" max="5884" width="9.125" style="57"/>
    <col min="5885" max="5885" width="9.875" style="57" customWidth="1"/>
    <col min="5886" max="5886" width="15.625" style="57" customWidth="1"/>
    <col min="5887" max="5887" width="21.125" style="57" customWidth="1"/>
    <col min="5888" max="5888" width="21.25" style="57" customWidth="1"/>
    <col min="5889" max="5889" width="16" style="57" customWidth="1"/>
    <col min="5890" max="6140" width="9.125" style="57"/>
    <col min="6141" max="6141" width="9.875" style="57" customWidth="1"/>
    <col min="6142" max="6142" width="15.625" style="57" customWidth="1"/>
    <col min="6143" max="6143" width="21.125" style="57" customWidth="1"/>
    <col min="6144" max="6144" width="21.25" style="57" customWidth="1"/>
    <col min="6145" max="6145" width="16" style="57" customWidth="1"/>
    <col min="6146" max="6396" width="9.125" style="57"/>
    <col min="6397" max="6397" width="9.875" style="57" customWidth="1"/>
    <col min="6398" max="6398" width="15.625" style="57" customWidth="1"/>
    <col min="6399" max="6399" width="21.125" style="57" customWidth="1"/>
    <col min="6400" max="6400" width="21.25" style="57" customWidth="1"/>
    <col min="6401" max="6401" width="16" style="57" customWidth="1"/>
    <col min="6402" max="6652" width="9.125" style="57"/>
    <col min="6653" max="6653" width="9.875" style="57" customWidth="1"/>
    <col min="6654" max="6654" width="15.625" style="57" customWidth="1"/>
    <col min="6655" max="6655" width="21.125" style="57" customWidth="1"/>
    <col min="6656" max="6656" width="21.25" style="57" customWidth="1"/>
    <col min="6657" max="6657" width="16" style="57" customWidth="1"/>
    <col min="6658" max="6908" width="9.125" style="57"/>
    <col min="6909" max="6909" width="9.875" style="57" customWidth="1"/>
    <col min="6910" max="6910" width="15.625" style="57" customWidth="1"/>
    <col min="6911" max="6911" width="21.125" style="57" customWidth="1"/>
    <col min="6912" max="6912" width="21.25" style="57" customWidth="1"/>
    <col min="6913" max="6913" width="16" style="57" customWidth="1"/>
    <col min="6914" max="7164" width="9.125" style="57"/>
    <col min="7165" max="7165" width="9.875" style="57" customWidth="1"/>
    <col min="7166" max="7166" width="15.625" style="57" customWidth="1"/>
    <col min="7167" max="7167" width="21.125" style="57" customWidth="1"/>
    <col min="7168" max="7168" width="21.25" style="57" customWidth="1"/>
    <col min="7169" max="7169" width="16" style="57" customWidth="1"/>
    <col min="7170" max="7420" width="9.125" style="57"/>
    <col min="7421" max="7421" width="9.875" style="57" customWidth="1"/>
    <col min="7422" max="7422" width="15.625" style="57" customWidth="1"/>
    <col min="7423" max="7423" width="21.125" style="57" customWidth="1"/>
    <col min="7424" max="7424" width="21.25" style="57" customWidth="1"/>
    <col min="7425" max="7425" width="16" style="57" customWidth="1"/>
    <col min="7426" max="7676" width="9.125" style="57"/>
    <col min="7677" max="7677" width="9.875" style="57" customWidth="1"/>
    <col min="7678" max="7678" width="15.625" style="57" customWidth="1"/>
    <col min="7679" max="7679" width="21.125" style="57" customWidth="1"/>
    <col min="7680" max="7680" width="21.25" style="57" customWidth="1"/>
    <col min="7681" max="7681" width="16" style="57" customWidth="1"/>
    <col min="7682" max="7932" width="9.125" style="57"/>
    <col min="7933" max="7933" width="9.875" style="57" customWidth="1"/>
    <col min="7934" max="7934" width="15.625" style="57" customWidth="1"/>
    <col min="7935" max="7935" width="21.125" style="57" customWidth="1"/>
    <col min="7936" max="7936" width="21.25" style="57" customWidth="1"/>
    <col min="7937" max="7937" width="16" style="57" customWidth="1"/>
    <col min="7938" max="8188" width="9.125" style="57"/>
    <col min="8189" max="8189" width="9.875" style="57" customWidth="1"/>
    <col min="8190" max="8190" width="15.625" style="57" customWidth="1"/>
    <col min="8191" max="8191" width="21.125" style="57" customWidth="1"/>
    <col min="8192" max="8192" width="21.25" style="57" customWidth="1"/>
    <col min="8193" max="8193" width="16" style="57" customWidth="1"/>
    <col min="8194" max="8444" width="9.125" style="57"/>
    <col min="8445" max="8445" width="9.875" style="57" customWidth="1"/>
    <col min="8446" max="8446" width="15.625" style="57" customWidth="1"/>
    <col min="8447" max="8447" width="21.125" style="57" customWidth="1"/>
    <col min="8448" max="8448" width="21.25" style="57" customWidth="1"/>
    <col min="8449" max="8449" width="16" style="57" customWidth="1"/>
    <col min="8450" max="8700" width="9.125" style="57"/>
    <col min="8701" max="8701" width="9.875" style="57" customWidth="1"/>
    <col min="8702" max="8702" width="15.625" style="57" customWidth="1"/>
    <col min="8703" max="8703" width="21.125" style="57" customWidth="1"/>
    <col min="8704" max="8704" width="21.25" style="57" customWidth="1"/>
    <col min="8705" max="8705" width="16" style="57" customWidth="1"/>
    <col min="8706" max="8956" width="9.125" style="57"/>
    <col min="8957" max="8957" width="9.875" style="57" customWidth="1"/>
    <col min="8958" max="8958" width="15.625" style="57" customWidth="1"/>
    <col min="8959" max="8959" width="21.125" style="57" customWidth="1"/>
    <col min="8960" max="8960" width="21.25" style="57" customWidth="1"/>
    <col min="8961" max="8961" width="16" style="57" customWidth="1"/>
    <col min="8962" max="9212" width="9.125" style="57"/>
    <col min="9213" max="9213" width="9.875" style="57" customWidth="1"/>
    <col min="9214" max="9214" width="15.625" style="57" customWidth="1"/>
    <col min="9215" max="9215" width="21.125" style="57" customWidth="1"/>
    <col min="9216" max="9216" width="21.25" style="57" customWidth="1"/>
    <col min="9217" max="9217" width="16" style="57" customWidth="1"/>
    <col min="9218" max="9468" width="9.125" style="57"/>
    <col min="9469" max="9469" width="9.875" style="57" customWidth="1"/>
    <col min="9470" max="9470" width="15.625" style="57" customWidth="1"/>
    <col min="9471" max="9471" width="21.125" style="57" customWidth="1"/>
    <col min="9472" max="9472" width="21.25" style="57" customWidth="1"/>
    <col min="9473" max="9473" width="16" style="57" customWidth="1"/>
    <col min="9474" max="9724" width="9.125" style="57"/>
    <col min="9725" max="9725" width="9.875" style="57" customWidth="1"/>
    <col min="9726" max="9726" width="15.625" style="57" customWidth="1"/>
    <col min="9727" max="9727" width="21.125" style="57" customWidth="1"/>
    <col min="9728" max="9728" width="21.25" style="57" customWidth="1"/>
    <col min="9729" max="9729" width="16" style="57" customWidth="1"/>
    <col min="9730" max="9980" width="9.125" style="57"/>
    <col min="9981" max="9981" width="9.875" style="57" customWidth="1"/>
    <col min="9982" max="9982" width="15.625" style="57" customWidth="1"/>
    <col min="9983" max="9983" width="21.125" style="57" customWidth="1"/>
    <col min="9984" max="9984" width="21.25" style="57" customWidth="1"/>
    <col min="9985" max="9985" width="16" style="57" customWidth="1"/>
    <col min="9986" max="10236" width="9.125" style="57"/>
    <col min="10237" max="10237" width="9.875" style="57" customWidth="1"/>
    <col min="10238" max="10238" width="15.625" style="57" customWidth="1"/>
    <col min="10239" max="10239" width="21.125" style="57" customWidth="1"/>
    <col min="10240" max="10240" width="21.25" style="57" customWidth="1"/>
    <col min="10241" max="10241" width="16" style="57" customWidth="1"/>
    <col min="10242" max="10492" width="9.125" style="57"/>
    <col min="10493" max="10493" width="9.875" style="57" customWidth="1"/>
    <col min="10494" max="10494" width="15.625" style="57" customWidth="1"/>
    <col min="10495" max="10495" width="21.125" style="57" customWidth="1"/>
    <col min="10496" max="10496" width="21.25" style="57" customWidth="1"/>
    <col min="10497" max="10497" width="16" style="57" customWidth="1"/>
    <col min="10498" max="10748" width="9.125" style="57"/>
    <col min="10749" max="10749" width="9.875" style="57" customWidth="1"/>
    <col min="10750" max="10750" width="15.625" style="57" customWidth="1"/>
    <col min="10751" max="10751" width="21.125" style="57" customWidth="1"/>
    <col min="10752" max="10752" width="21.25" style="57" customWidth="1"/>
    <col min="10753" max="10753" width="16" style="57" customWidth="1"/>
    <col min="10754" max="11004" width="9.125" style="57"/>
    <col min="11005" max="11005" width="9.875" style="57" customWidth="1"/>
    <col min="11006" max="11006" width="15.625" style="57" customWidth="1"/>
    <col min="11007" max="11007" width="21.125" style="57" customWidth="1"/>
    <col min="11008" max="11008" width="21.25" style="57" customWidth="1"/>
    <col min="11009" max="11009" width="16" style="57" customWidth="1"/>
    <col min="11010" max="11260" width="9.125" style="57"/>
    <col min="11261" max="11261" width="9.875" style="57" customWidth="1"/>
    <col min="11262" max="11262" width="15.625" style="57" customWidth="1"/>
    <col min="11263" max="11263" width="21.125" style="57" customWidth="1"/>
    <col min="11264" max="11264" width="21.25" style="57" customWidth="1"/>
    <col min="11265" max="11265" width="16" style="57" customWidth="1"/>
    <col min="11266" max="11516" width="9.125" style="57"/>
    <col min="11517" max="11517" width="9.875" style="57" customWidth="1"/>
    <col min="11518" max="11518" width="15.625" style="57" customWidth="1"/>
    <col min="11519" max="11519" width="21.125" style="57" customWidth="1"/>
    <col min="11520" max="11520" width="21.25" style="57" customWidth="1"/>
    <col min="11521" max="11521" width="16" style="57" customWidth="1"/>
    <col min="11522" max="11772" width="9.125" style="57"/>
    <col min="11773" max="11773" width="9.875" style="57" customWidth="1"/>
    <col min="11774" max="11774" width="15.625" style="57" customWidth="1"/>
    <col min="11775" max="11775" width="21.125" style="57" customWidth="1"/>
    <col min="11776" max="11776" width="21.25" style="57" customWidth="1"/>
    <col min="11777" max="11777" width="16" style="57" customWidth="1"/>
    <col min="11778" max="12028" width="9.125" style="57"/>
    <col min="12029" max="12029" width="9.875" style="57" customWidth="1"/>
    <col min="12030" max="12030" width="15.625" style="57" customWidth="1"/>
    <col min="12031" max="12031" width="21.125" style="57" customWidth="1"/>
    <col min="12032" max="12032" width="21.25" style="57" customWidth="1"/>
    <col min="12033" max="12033" width="16" style="57" customWidth="1"/>
    <col min="12034" max="12284" width="9.125" style="57"/>
    <col min="12285" max="12285" width="9.875" style="57" customWidth="1"/>
    <col min="12286" max="12286" width="15.625" style="57" customWidth="1"/>
    <col min="12287" max="12287" width="21.125" style="57" customWidth="1"/>
    <col min="12288" max="12288" width="21.25" style="57" customWidth="1"/>
    <col min="12289" max="12289" width="16" style="57" customWidth="1"/>
    <col min="12290" max="12540" width="9.125" style="57"/>
    <col min="12541" max="12541" width="9.875" style="57" customWidth="1"/>
    <col min="12542" max="12542" width="15.625" style="57" customWidth="1"/>
    <col min="12543" max="12543" width="21.125" style="57" customWidth="1"/>
    <col min="12544" max="12544" width="21.25" style="57" customWidth="1"/>
    <col min="12545" max="12545" width="16" style="57" customWidth="1"/>
    <col min="12546" max="12796" width="9.125" style="57"/>
    <col min="12797" max="12797" width="9.875" style="57" customWidth="1"/>
    <col min="12798" max="12798" width="15.625" style="57" customWidth="1"/>
    <col min="12799" max="12799" width="21.125" style="57" customWidth="1"/>
    <col min="12800" max="12800" width="21.25" style="57" customWidth="1"/>
    <col min="12801" max="12801" width="16" style="57" customWidth="1"/>
    <col min="12802" max="13052" width="9.125" style="57"/>
    <col min="13053" max="13053" width="9.875" style="57" customWidth="1"/>
    <col min="13054" max="13054" width="15.625" style="57" customWidth="1"/>
    <col min="13055" max="13055" width="21.125" style="57" customWidth="1"/>
    <col min="13056" max="13056" width="21.25" style="57" customWidth="1"/>
    <col min="13057" max="13057" width="16" style="57" customWidth="1"/>
    <col min="13058" max="13308" width="9.125" style="57"/>
    <col min="13309" max="13309" width="9.875" style="57" customWidth="1"/>
    <col min="13310" max="13310" width="15.625" style="57" customWidth="1"/>
    <col min="13311" max="13311" width="21.125" style="57" customWidth="1"/>
    <col min="13312" max="13312" width="21.25" style="57" customWidth="1"/>
    <col min="13313" max="13313" width="16" style="57" customWidth="1"/>
    <col min="13314" max="13564" width="9.125" style="57"/>
    <col min="13565" max="13565" width="9.875" style="57" customWidth="1"/>
    <col min="13566" max="13566" width="15.625" style="57" customWidth="1"/>
    <col min="13567" max="13567" width="21.125" style="57" customWidth="1"/>
    <col min="13568" max="13568" width="21.25" style="57" customWidth="1"/>
    <col min="13569" max="13569" width="16" style="57" customWidth="1"/>
    <col min="13570" max="13820" width="9.125" style="57"/>
    <col min="13821" max="13821" width="9.875" style="57" customWidth="1"/>
    <col min="13822" max="13822" width="15.625" style="57" customWidth="1"/>
    <col min="13823" max="13823" width="21.125" style="57" customWidth="1"/>
    <col min="13824" max="13824" width="21.25" style="57" customWidth="1"/>
    <col min="13825" max="13825" width="16" style="57" customWidth="1"/>
    <col min="13826" max="14076" width="9.125" style="57"/>
    <col min="14077" max="14077" width="9.875" style="57" customWidth="1"/>
    <col min="14078" max="14078" width="15.625" style="57" customWidth="1"/>
    <col min="14079" max="14079" width="21.125" style="57" customWidth="1"/>
    <col min="14080" max="14080" width="21.25" style="57" customWidth="1"/>
    <col min="14081" max="14081" width="16" style="57" customWidth="1"/>
    <col min="14082" max="14332" width="9.125" style="57"/>
    <col min="14333" max="14333" width="9.875" style="57" customWidth="1"/>
    <col min="14334" max="14334" width="15.625" style="57" customWidth="1"/>
    <col min="14335" max="14335" width="21.125" style="57" customWidth="1"/>
    <col min="14336" max="14336" width="21.25" style="57" customWidth="1"/>
    <col min="14337" max="14337" width="16" style="57" customWidth="1"/>
    <col min="14338" max="14588" width="9.125" style="57"/>
    <col min="14589" max="14589" width="9.875" style="57" customWidth="1"/>
    <col min="14590" max="14590" width="15.625" style="57" customWidth="1"/>
    <col min="14591" max="14591" width="21.125" style="57" customWidth="1"/>
    <col min="14592" max="14592" width="21.25" style="57" customWidth="1"/>
    <col min="14593" max="14593" width="16" style="57" customWidth="1"/>
    <col min="14594" max="14844" width="9.125" style="57"/>
    <col min="14845" max="14845" width="9.875" style="57" customWidth="1"/>
    <col min="14846" max="14846" width="15.625" style="57" customWidth="1"/>
    <col min="14847" max="14847" width="21.125" style="57" customWidth="1"/>
    <col min="14848" max="14848" width="21.25" style="57" customWidth="1"/>
    <col min="14849" max="14849" width="16" style="57" customWidth="1"/>
    <col min="14850" max="15100" width="9.125" style="57"/>
    <col min="15101" max="15101" width="9.875" style="57" customWidth="1"/>
    <col min="15102" max="15102" width="15.625" style="57" customWidth="1"/>
    <col min="15103" max="15103" width="21.125" style="57" customWidth="1"/>
    <col min="15104" max="15104" width="21.25" style="57" customWidth="1"/>
    <col min="15105" max="15105" width="16" style="57" customWidth="1"/>
    <col min="15106" max="15356" width="9.125" style="57"/>
    <col min="15357" max="15357" width="9.875" style="57" customWidth="1"/>
    <col min="15358" max="15358" width="15.625" style="57" customWidth="1"/>
    <col min="15359" max="15359" width="21.125" style="57" customWidth="1"/>
    <col min="15360" max="15360" width="21.25" style="57" customWidth="1"/>
    <col min="15361" max="15361" width="16" style="57" customWidth="1"/>
    <col min="15362" max="15612" width="9.125" style="57"/>
    <col min="15613" max="15613" width="9.875" style="57" customWidth="1"/>
    <col min="15614" max="15614" width="15.625" style="57" customWidth="1"/>
    <col min="15615" max="15615" width="21.125" style="57" customWidth="1"/>
    <col min="15616" max="15616" width="21.25" style="57" customWidth="1"/>
    <col min="15617" max="15617" width="16" style="57" customWidth="1"/>
    <col min="15618" max="15868" width="9.125" style="57"/>
    <col min="15869" max="15869" width="9.875" style="57" customWidth="1"/>
    <col min="15870" max="15870" width="15.625" style="57" customWidth="1"/>
    <col min="15871" max="15871" width="21.125" style="57" customWidth="1"/>
    <col min="15872" max="15872" width="21.25" style="57" customWidth="1"/>
    <col min="15873" max="15873" width="16" style="57" customWidth="1"/>
    <col min="15874" max="16124" width="9.125" style="57"/>
    <col min="16125" max="16125" width="9.875" style="57" customWidth="1"/>
    <col min="16126" max="16126" width="15.625" style="57" customWidth="1"/>
    <col min="16127" max="16127" width="21.125" style="57" customWidth="1"/>
    <col min="16128" max="16128" width="21.25" style="57" customWidth="1"/>
    <col min="16129" max="16129" width="16" style="57" customWidth="1"/>
    <col min="16130" max="16380" width="9.125" style="57"/>
    <col min="16381" max="16384" width="9.125" style="57" customWidth="1"/>
  </cols>
  <sheetData>
    <row r="1" spans="1:6" ht="3" customHeight="1"/>
    <row r="2" spans="1:6" ht="32.25" customHeight="1">
      <c r="A2" s="601" t="s">
        <v>506</v>
      </c>
      <c r="B2" s="601"/>
      <c r="C2" s="601"/>
      <c r="D2" s="601"/>
      <c r="E2" s="601"/>
    </row>
    <row r="3" spans="1:6" ht="41.25" customHeight="1" thickBot="1">
      <c r="A3" s="638" t="s">
        <v>600</v>
      </c>
      <c r="B3" s="638"/>
      <c r="C3" s="638"/>
      <c r="D3" s="638"/>
      <c r="E3" s="638"/>
    </row>
    <row r="4" spans="1:6" ht="30" customHeight="1" thickTop="1">
      <c r="A4" s="592" t="s">
        <v>554</v>
      </c>
      <c r="B4" s="592"/>
      <c r="C4" s="592"/>
      <c r="D4" s="579" t="s">
        <v>186</v>
      </c>
      <c r="E4" s="579"/>
    </row>
    <row r="5" spans="1:6" ht="24.75" customHeight="1">
      <c r="A5" s="659"/>
      <c r="B5" s="659"/>
      <c r="C5" s="659"/>
      <c r="D5" s="3" t="s">
        <v>152</v>
      </c>
      <c r="E5" s="3" t="s">
        <v>73</v>
      </c>
    </row>
    <row r="6" spans="1:6" ht="24" customHeight="1">
      <c r="A6" s="661" t="s">
        <v>160</v>
      </c>
      <c r="B6" s="580" t="s">
        <v>238</v>
      </c>
      <c r="C6" s="432" t="s">
        <v>53</v>
      </c>
      <c r="D6" s="378">
        <v>1649.94</v>
      </c>
      <c r="E6" s="160">
        <f>D6/D$12*100</f>
        <v>1.3815657426893466</v>
      </c>
      <c r="F6" s="98"/>
    </row>
    <row r="7" spans="1:6" ht="24" customHeight="1">
      <c r="A7" s="662"/>
      <c r="B7" s="663"/>
      <c r="C7" s="86" t="s">
        <v>54</v>
      </c>
      <c r="D7" s="158">
        <v>869.83</v>
      </c>
      <c r="E7" s="160">
        <f t="shared" ref="E7:E11" si="0">D7/D$12*100</f>
        <v>0.72834607922922923</v>
      </c>
      <c r="F7" s="98"/>
    </row>
    <row r="8" spans="1:6" ht="24" customHeight="1">
      <c r="A8" s="662"/>
      <c r="B8" s="663"/>
      <c r="C8" s="86" t="s">
        <v>55</v>
      </c>
      <c r="D8" s="158">
        <v>13724</v>
      </c>
      <c r="E8" s="160">
        <f t="shared" si="0"/>
        <v>11.491695608730373</v>
      </c>
      <c r="F8" s="98"/>
    </row>
    <row r="9" spans="1:6" ht="24" customHeight="1">
      <c r="A9" s="662"/>
      <c r="B9" s="663"/>
      <c r="C9" s="86" t="s">
        <v>56</v>
      </c>
      <c r="D9" s="158">
        <v>911</v>
      </c>
      <c r="E9" s="160">
        <f t="shared" si="0"/>
        <v>0.76281949136937988</v>
      </c>
      <c r="F9" s="98"/>
    </row>
    <row r="10" spans="1:6" ht="24" customHeight="1">
      <c r="A10" s="662"/>
      <c r="B10" s="663"/>
      <c r="C10" s="87" t="s">
        <v>57</v>
      </c>
      <c r="D10" s="159">
        <v>1.1000000000000001</v>
      </c>
      <c r="E10" s="160" t="s">
        <v>495</v>
      </c>
      <c r="F10" s="98"/>
    </row>
    <row r="11" spans="1:6" ht="24" customHeight="1">
      <c r="A11" s="662"/>
      <c r="B11" s="664"/>
      <c r="C11" s="87" t="s">
        <v>58</v>
      </c>
      <c r="D11" s="160">
        <v>102269.5</v>
      </c>
      <c r="E11" s="160">
        <f t="shared" si="0"/>
        <v>85.6346520006595</v>
      </c>
      <c r="F11" s="98"/>
    </row>
    <row r="12" spans="1:6" ht="24" customHeight="1">
      <c r="A12" s="662"/>
      <c r="B12" s="586" t="s">
        <v>0</v>
      </c>
      <c r="C12" s="586"/>
      <c r="D12" s="169">
        <f>SUM(D6:D11)</f>
        <v>119425.37</v>
      </c>
      <c r="E12" s="169">
        <f>D12/D20*100</f>
        <v>30.449850430951059</v>
      </c>
    </row>
    <row r="13" spans="1:6" ht="24" customHeight="1">
      <c r="A13" s="662"/>
      <c r="B13" s="580" t="s">
        <v>239</v>
      </c>
      <c r="C13" s="432" t="s">
        <v>53</v>
      </c>
      <c r="D13" s="557">
        <v>33966.300000000003</v>
      </c>
      <c r="E13" s="160">
        <f>D13/D$19*100</f>
        <v>12.451989364248819</v>
      </c>
    </row>
    <row r="14" spans="1:6" ht="24" customHeight="1">
      <c r="A14" s="662"/>
      <c r="B14" s="663"/>
      <c r="C14" s="86" t="s">
        <v>54</v>
      </c>
      <c r="D14" s="558">
        <v>8384.2999999999993</v>
      </c>
      <c r="E14" s="160">
        <f t="shared" ref="E14:E18" si="1">D14/D$19*100</f>
        <v>3.0736705036071443</v>
      </c>
    </row>
    <row r="15" spans="1:6" ht="24" customHeight="1">
      <c r="A15" s="662"/>
      <c r="B15" s="663"/>
      <c r="C15" s="86" t="s">
        <v>55</v>
      </c>
      <c r="D15" s="558">
        <v>86465.600000000006</v>
      </c>
      <c r="E15" s="160">
        <f t="shared" si="1"/>
        <v>31.698145855550724</v>
      </c>
    </row>
    <row r="16" spans="1:6" ht="24" customHeight="1">
      <c r="A16" s="662"/>
      <c r="B16" s="663"/>
      <c r="C16" s="86" t="s">
        <v>56</v>
      </c>
      <c r="D16" s="558">
        <v>12671.5</v>
      </c>
      <c r="E16" s="160">
        <f t="shared" si="1"/>
        <v>4.6453509280986998</v>
      </c>
    </row>
    <row r="17" spans="1:5" ht="24" customHeight="1">
      <c r="A17" s="662"/>
      <c r="B17" s="663"/>
      <c r="C17" s="87" t="s">
        <v>57</v>
      </c>
      <c r="D17" s="559">
        <v>11064.4</v>
      </c>
      <c r="E17" s="160">
        <f t="shared" si="1"/>
        <v>4.0561907279213401</v>
      </c>
    </row>
    <row r="18" spans="1:5" ht="24" customHeight="1">
      <c r="A18" s="662"/>
      <c r="B18" s="663"/>
      <c r="C18" s="87" t="s">
        <v>58</v>
      </c>
      <c r="D18" s="559">
        <v>120226</v>
      </c>
      <c r="E18" s="160">
        <f t="shared" si="1"/>
        <v>44.074652620573282</v>
      </c>
    </row>
    <row r="19" spans="1:5" ht="26.25" customHeight="1" thickBot="1">
      <c r="A19" s="435"/>
      <c r="B19" s="613" t="s">
        <v>0</v>
      </c>
      <c r="C19" s="613"/>
      <c r="D19" s="560">
        <f>SUM(D13:D18)</f>
        <v>272778.09999999998</v>
      </c>
      <c r="E19" s="169">
        <f>D19/D20*100</f>
        <v>69.550149569048941</v>
      </c>
    </row>
    <row r="20" spans="1:5" ht="30.75" customHeight="1" thickTop="1" thickBot="1">
      <c r="A20" s="665" t="s">
        <v>471</v>
      </c>
      <c r="B20" s="665"/>
      <c r="C20" s="665"/>
      <c r="D20" s="561">
        <f>D12+D19</f>
        <v>392203.47</v>
      </c>
      <c r="E20" s="436">
        <f>E12+E19</f>
        <v>100</v>
      </c>
    </row>
    <row r="21" spans="1:5" ht="3" customHeight="1" thickTop="1">
      <c r="A21" s="484"/>
      <c r="B21" s="484"/>
      <c r="C21" s="484"/>
      <c r="D21" s="433"/>
      <c r="E21" s="289"/>
    </row>
    <row r="22" spans="1:5" ht="24.75" customHeight="1">
      <c r="A22" s="608" t="s">
        <v>514</v>
      </c>
      <c r="B22" s="608"/>
      <c r="C22" s="608"/>
      <c r="D22" s="608"/>
      <c r="E22" s="289"/>
    </row>
    <row r="23" spans="1:5" ht="30" customHeight="1"/>
    <row r="24" spans="1:5" ht="21" customHeight="1">
      <c r="A24" s="495" t="s">
        <v>532</v>
      </c>
      <c r="B24" s="495"/>
      <c r="C24" s="494">
        <v>56</v>
      </c>
    </row>
    <row r="25" spans="1:5" ht="33" customHeight="1">
      <c r="A25" s="601" t="s">
        <v>507</v>
      </c>
      <c r="B25" s="601"/>
      <c r="C25" s="601"/>
      <c r="D25" s="601"/>
      <c r="E25" s="601"/>
    </row>
    <row r="26" spans="1:5" ht="41.25" customHeight="1" thickBot="1">
      <c r="A26" s="638" t="s">
        <v>601</v>
      </c>
      <c r="B26" s="638"/>
      <c r="C26" s="638"/>
      <c r="D26" s="638"/>
      <c r="E26" s="638"/>
    </row>
    <row r="27" spans="1:5" ht="28.5" customHeight="1" thickTop="1">
      <c r="A27" s="592" t="s">
        <v>106</v>
      </c>
      <c r="B27" s="592"/>
      <c r="C27" s="592"/>
      <c r="D27" s="579" t="s">
        <v>186</v>
      </c>
      <c r="E27" s="579"/>
    </row>
    <row r="28" spans="1:5" ht="26.25" customHeight="1">
      <c r="A28" s="659"/>
      <c r="B28" s="659"/>
      <c r="C28" s="659"/>
      <c r="D28" s="3" t="s">
        <v>152</v>
      </c>
      <c r="E28" s="3" t="s">
        <v>73</v>
      </c>
    </row>
    <row r="29" spans="1:5" ht="27.75" customHeight="1">
      <c r="A29" s="666" t="s">
        <v>275</v>
      </c>
      <c r="B29" s="666"/>
      <c r="C29" s="434" t="s">
        <v>146</v>
      </c>
      <c r="D29" s="202">
        <v>0</v>
      </c>
      <c r="E29" s="289">
        <f>D29/D31*100</f>
        <v>0</v>
      </c>
    </row>
    <row r="30" spans="1:5" ht="33" customHeight="1" thickBot="1">
      <c r="A30" s="666"/>
      <c r="B30" s="666"/>
      <c r="C30" s="62" t="s">
        <v>145</v>
      </c>
      <c r="D30" s="159">
        <v>7798.4</v>
      </c>
      <c r="E30" s="160">
        <f>D30/D31*100</f>
        <v>100</v>
      </c>
    </row>
    <row r="31" spans="1:5" ht="32.25" customHeight="1" thickTop="1" thickBot="1">
      <c r="A31" s="660" t="s">
        <v>472</v>
      </c>
      <c r="B31" s="660"/>
      <c r="C31" s="660"/>
      <c r="D31" s="437">
        <f>SUM(D29:D30)</f>
        <v>7798.4</v>
      </c>
      <c r="E31" s="436">
        <f>SUM(E29:E30)</f>
        <v>100</v>
      </c>
    </row>
    <row r="32" spans="1:5" ht="39" customHeight="1" thickTop="1">
      <c r="A32" s="8"/>
      <c r="B32" s="8"/>
      <c r="C32" s="8"/>
      <c r="D32" s="365"/>
      <c r="E32" s="289"/>
    </row>
    <row r="33" spans="1:5" ht="32.25" customHeight="1">
      <c r="A33" s="590" t="s">
        <v>508</v>
      </c>
      <c r="B33" s="590"/>
      <c r="C33" s="590"/>
      <c r="D33" s="590"/>
      <c r="E33" s="590"/>
    </row>
    <row r="34" spans="1:5" ht="39.75" customHeight="1" thickBot="1">
      <c r="A34" s="638" t="s">
        <v>602</v>
      </c>
      <c r="B34" s="638"/>
      <c r="C34" s="638"/>
      <c r="D34" s="638"/>
      <c r="E34" s="638"/>
    </row>
    <row r="35" spans="1:5" ht="32.25" customHeight="1" thickTop="1">
      <c r="A35" s="592" t="s">
        <v>106</v>
      </c>
      <c r="B35" s="592"/>
      <c r="C35" s="592"/>
      <c r="D35" s="579" t="s">
        <v>186</v>
      </c>
      <c r="E35" s="579"/>
    </row>
    <row r="36" spans="1:5" ht="32.25" customHeight="1">
      <c r="A36" s="659"/>
      <c r="B36" s="659"/>
      <c r="C36" s="659"/>
      <c r="D36" s="3" t="s">
        <v>152</v>
      </c>
      <c r="E36" s="3" t="s">
        <v>73</v>
      </c>
    </row>
    <row r="37" spans="1:5" ht="33" customHeight="1">
      <c r="A37" s="450" t="s">
        <v>492</v>
      </c>
      <c r="B37" s="8"/>
      <c r="C37" s="8"/>
      <c r="D37" s="451">
        <v>119425.4</v>
      </c>
      <c r="E37" s="451">
        <f>D37/D39*100</f>
        <v>29.856215647029583</v>
      </c>
    </row>
    <row r="38" spans="1:5" ht="32.25" customHeight="1" thickBot="1">
      <c r="A38" s="438" t="s">
        <v>493</v>
      </c>
      <c r="B38" s="439"/>
      <c r="C38" s="439"/>
      <c r="D38" s="440">
        <v>280576.40000000002</v>
      </c>
      <c r="E38" s="440">
        <f>D38/D39*100</f>
        <v>70.1437843529704</v>
      </c>
    </row>
    <row r="39" spans="1:5" ht="32.25" customHeight="1" thickTop="1" thickBot="1">
      <c r="A39" s="504"/>
      <c r="B39" s="660" t="s">
        <v>82</v>
      </c>
      <c r="C39" s="660"/>
      <c r="D39" s="562">
        <f>SUM(D37:D38)</f>
        <v>400001.80000000005</v>
      </c>
      <c r="E39" s="513">
        <f>SUM(E37:E38)</f>
        <v>99.999999999999986</v>
      </c>
    </row>
    <row r="40" spans="1:5" ht="12" customHeight="1" thickTop="1">
      <c r="D40" s="340"/>
      <c r="E40" s="98"/>
    </row>
    <row r="41" spans="1:5" ht="11.25" customHeight="1"/>
    <row r="42" spans="1:5" ht="11.25" customHeight="1"/>
    <row r="43" spans="1:5" ht="11.25" customHeight="1"/>
    <row r="44" spans="1:5">
      <c r="D44" s="340"/>
    </row>
    <row r="45" spans="1:5" ht="25.5" customHeight="1">
      <c r="A45" s="495" t="s">
        <v>532</v>
      </c>
      <c r="B45" s="495"/>
      <c r="C45" s="494">
        <v>57</v>
      </c>
      <c r="D45" s="494"/>
      <c r="E45" s="98"/>
    </row>
  </sheetData>
  <mergeCells count="22">
    <mergeCell ref="B19:C19"/>
    <mergeCell ref="A20:C20"/>
    <mergeCell ref="A29:B30"/>
    <mergeCell ref="A31:C31"/>
    <mergeCell ref="A22:D22"/>
    <mergeCell ref="A27:C28"/>
    <mergeCell ref="D27:E27"/>
    <mergeCell ref="A2:E2"/>
    <mergeCell ref="A3:E3"/>
    <mergeCell ref="A4:C5"/>
    <mergeCell ref="D4:E4"/>
    <mergeCell ref="A6:A18"/>
    <mergeCell ref="B6:B11"/>
    <mergeCell ref="B12:C12"/>
    <mergeCell ref="B13:B18"/>
    <mergeCell ref="B39:C39"/>
    <mergeCell ref="A26:E26"/>
    <mergeCell ref="A25:E25"/>
    <mergeCell ref="A34:E34"/>
    <mergeCell ref="A35:C36"/>
    <mergeCell ref="D35:E35"/>
    <mergeCell ref="A33:E33"/>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xl/worksheets/sheet15.xml><?xml version="1.0" encoding="utf-8"?>
<worksheet xmlns="http://schemas.openxmlformats.org/spreadsheetml/2006/main" xmlns:r="http://schemas.openxmlformats.org/officeDocument/2006/relationships">
  <sheetPr>
    <tabColor theme="6" tint="-0.249977111117893"/>
  </sheetPr>
  <dimension ref="A1:H29"/>
  <sheetViews>
    <sheetView rightToLeft="1" view="pageBreakPreview" zoomScaleSheetLayoutView="100" workbookViewId="0">
      <selection activeCell="L16" sqref="L16"/>
    </sheetView>
  </sheetViews>
  <sheetFormatPr defaultRowHeight="14.25"/>
  <cols>
    <col min="1" max="1" width="18" style="57" customWidth="1"/>
    <col min="2" max="2" width="15.625" style="57" customWidth="1"/>
    <col min="3" max="3" width="26.125" style="57" customWidth="1"/>
    <col min="4" max="4" width="21.25" style="57" customWidth="1"/>
    <col min="5" max="5" width="17.875" style="57" customWidth="1"/>
    <col min="6" max="256" width="9.125" style="57"/>
    <col min="257" max="257" width="9.875" style="57" customWidth="1"/>
    <col min="258" max="258" width="15.625" style="57" customWidth="1"/>
    <col min="259" max="259" width="21.125" style="57" customWidth="1"/>
    <col min="260" max="260" width="21.25" style="57" customWidth="1"/>
    <col min="261" max="261" width="16" style="57" customWidth="1"/>
    <col min="262" max="512" width="9.125" style="57"/>
    <col min="513" max="513" width="9.875" style="57" customWidth="1"/>
    <col min="514" max="514" width="15.625" style="57" customWidth="1"/>
    <col min="515" max="515" width="21.125" style="57" customWidth="1"/>
    <col min="516" max="516" width="21.25" style="57" customWidth="1"/>
    <col min="517" max="517" width="16" style="57" customWidth="1"/>
    <col min="518" max="768" width="9.125" style="57"/>
    <col min="769" max="769" width="9.875" style="57" customWidth="1"/>
    <col min="770" max="770" width="15.625" style="57" customWidth="1"/>
    <col min="771" max="771" width="21.125" style="57" customWidth="1"/>
    <col min="772" max="772" width="21.25" style="57" customWidth="1"/>
    <col min="773" max="773" width="16" style="57" customWidth="1"/>
    <col min="774" max="1024" width="9.125" style="57"/>
    <col min="1025" max="1025" width="9.875" style="57" customWidth="1"/>
    <col min="1026" max="1026" width="15.625" style="57" customWidth="1"/>
    <col min="1027" max="1027" width="21.125" style="57" customWidth="1"/>
    <col min="1028" max="1028" width="21.25" style="57" customWidth="1"/>
    <col min="1029" max="1029" width="16" style="57" customWidth="1"/>
    <col min="1030" max="1280" width="9.125" style="57"/>
    <col min="1281" max="1281" width="9.875" style="57" customWidth="1"/>
    <col min="1282" max="1282" width="15.625" style="57" customWidth="1"/>
    <col min="1283" max="1283" width="21.125" style="57" customWidth="1"/>
    <col min="1284" max="1284" width="21.25" style="57" customWidth="1"/>
    <col min="1285" max="1285" width="16" style="57" customWidth="1"/>
    <col min="1286" max="1536" width="9.125" style="57"/>
    <col min="1537" max="1537" width="9.875" style="57" customWidth="1"/>
    <col min="1538" max="1538" width="15.625" style="57" customWidth="1"/>
    <col min="1539" max="1539" width="21.125" style="57" customWidth="1"/>
    <col min="1540" max="1540" width="21.25" style="57" customWidth="1"/>
    <col min="1541" max="1541" width="16" style="57" customWidth="1"/>
    <col min="1542" max="1792" width="9.125" style="57"/>
    <col min="1793" max="1793" width="9.875" style="57" customWidth="1"/>
    <col min="1794" max="1794" width="15.625" style="57" customWidth="1"/>
    <col min="1795" max="1795" width="21.125" style="57" customWidth="1"/>
    <col min="1796" max="1796" width="21.25" style="57" customWidth="1"/>
    <col min="1797" max="1797" width="16" style="57" customWidth="1"/>
    <col min="1798" max="2048" width="9.125" style="57"/>
    <col min="2049" max="2049" width="9.875" style="57" customWidth="1"/>
    <col min="2050" max="2050" width="15.625" style="57" customWidth="1"/>
    <col min="2051" max="2051" width="21.125" style="57" customWidth="1"/>
    <col min="2052" max="2052" width="21.25" style="57" customWidth="1"/>
    <col min="2053" max="2053" width="16" style="57" customWidth="1"/>
    <col min="2054" max="2304" width="9.125" style="57"/>
    <col min="2305" max="2305" width="9.875" style="57" customWidth="1"/>
    <col min="2306" max="2306" width="15.625" style="57" customWidth="1"/>
    <col min="2307" max="2307" width="21.125" style="57" customWidth="1"/>
    <col min="2308" max="2308" width="21.25" style="57" customWidth="1"/>
    <col min="2309" max="2309" width="16" style="57" customWidth="1"/>
    <col min="2310" max="2560" width="9.125" style="57"/>
    <col min="2561" max="2561" width="9.875" style="57" customWidth="1"/>
    <col min="2562" max="2562" width="15.625" style="57" customWidth="1"/>
    <col min="2563" max="2563" width="21.125" style="57" customWidth="1"/>
    <col min="2564" max="2564" width="21.25" style="57" customWidth="1"/>
    <col min="2565" max="2565" width="16" style="57" customWidth="1"/>
    <col min="2566" max="2816" width="9.125" style="57"/>
    <col min="2817" max="2817" width="9.875" style="57" customWidth="1"/>
    <col min="2818" max="2818" width="15.625" style="57" customWidth="1"/>
    <col min="2819" max="2819" width="21.125" style="57" customWidth="1"/>
    <col min="2820" max="2820" width="21.25" style="57" customWidth="1"/>
    <col min="2821" max="2821" width="16" style="57" customWidth="1"/>
    <col min="2822" max="3072" width="9.125" style="57"/>
    <col min="3073" max="3073" width="9.875" style="57" customWidth="1"/>
    <col min="3074" max="3074" width="15.625" style="57" customWidth="1"/>
    <col min="3075" max="3075" width="21.125" style="57" customWidth="1"/>
    <col min="3076" max="3076" width="21.25" style="57" customWidth="1"/>
    <col min="3077" max="3077" width="16" style="57" customWidth="1"/>
    <col min="3078" max="3328" width="9.125" style="57"/>
    <col min="3329" max="3329" width="9.875" style="57" customWidth="1"/>
    <col min="3330" max="3330" width="15.625" style="57" customWidth="1"/>
    <col min="3331" max="3331" width="21.125" style="57" customWidth="1"/>
    <col min="3332" max="3332" width="21.25" style="57" customWidth="1"/>
    <col min="3333" max="3333" width="16" style="57" customWidth="1"/>
    <col min="3334" max="3584" width="9.125" style="57"/>
    <col min="3585" max="3585" width="9.875" style="57" customWidth="1"/>
    <col min="3586" max="3586" width="15.625" style="57" customWidth="1"/>
    <col min="3587" max="3587" width="21.125" style="57" customWidth="1"/>
    <col min="3588" max="3588" width="21.25" style="57" customWidth="1"/>
    <col min="3589" max="3589" width="16" style="57" customWidth="1"/>
    <col min="3590" max="3840" width="9.125" style="57"/>
    <col min="3841" max="3841" width="9.875" style="57" customWidth="1"/>
    <col min="3842" max="3842" width="15.625" style="57" customWidth="1"/>
    <col min="3843" max="3843" width="21.125" style="57" customWidth="1"/>
    <col min="3844" max="3844" width="21.25" style="57" customWidth="1"/>
    <col min="3845" max="3845" width="16" style="57" customWidth="1"/>
    <col min="3846" max="4096" width="9.125" style="57"/>
    <col min="4097" max="4097" width="9.875" style="57" customWidth="1"/>
    <col min="4098" max="4098" width="15.625" style="57" customWidth="1"/>
    <col min="4099" max="4099" width="21.125" style="57" customWidth="1"/>
    <col min="4100" max="4100" width="21.25" style="57" customWidth="1"/>
    <col min="4101" max="4101" width="16" style="57" customWidth="1"/>
    <col min="4102" max="4352" width="9.125" style="57"/>
    <col min="4353" max="4353" width="9.875" style="57" customWidth="1"/>
    <col min="4354" max="4354" width="15.625" style="57" customWidth="1"/>
    <col min="4355" max="4355" width="21.125" style="57" customWidth="1"/>
    <col min="4356" max="4356" width="21.25" style="57" customWidth="1"/>
    <col min="4357" max="4357" width="16" style="57" customWidth="1"/>
    <col min="4358" max="4608" width="9.125" style="57"/>
    <col min="4609" max="4609" width="9.875" style="57" customWidth="1"/>
    <col min="4610" max="4610" width="15.625" style="57" customWidth="1"/>
    <col min="4611" max="4611" width="21.125" style="57" customWidth="1"/>
    <col min="4612" max="4612" width="21.25" style="57" customWidth="1"/>
    <col min="4613" max="4613" width="16" style="57" customWidth="1"/>
    <col min="4614" max="4864" width="9.125" style="57"/>
    <col min="4865" max="4865" width="9.875" style="57" customWidth="1"/>
    <col min="4866" max="4866" width="15.625" style="57" customWidth="1"/>
    <col min="4867" max="4867" width="21.125" style="57" customWidth="1"/>
    <col min="4868" max="4868" width="21.25" style="57" customWidth="1"/>
    <col min="4869" max="4869" width="16" style="57" customWidth="1"/>
    <col min="4870" max="5120" width="9.125" style="57"/>
    <col min="5121" max="5121" width="9.875" style="57" customWidth="1"/>
    <col min="5122" max="5122" width="15.625" style="57" customWidth="1"/>
    <col min="5123" max="5123" width="21.125" style="57" customWidth="1"/>
    <col min="5124" max="5124" width="21.25" style="57" customWidth="1"/>
    <col min="5125" max="5125" width="16" style="57" customWidth="1"/>
    <col min="5126" max="5376" width="9.125" style="57"/>
    <col min="5377" max="5377" width="9.875" style="57" customWidth="1"/>
    <col min="5378" max="5378" width="15.625" style="57" customWidth="1"/>
    <col min="5379" max="5379" width="21.125" style="57" customWidth="1"/>
    <col min="5380" max="5380" width="21.25" style="57" customWidth="1"/>
    <col min="5381" max="5381" width="16" style="57" customWidth="1"/>
    <col min="5382" max="5632" width="9.125" style="57"/>
    <col min="5633" max="5633" width="9.875" style="57" customWidth="1"/>
    <col min="5634" max="5634" width="15.625" style="57" customWidth="1"/>
    <col min="5635" max="5635" width="21.125" style="57" customWidth="1"/>
    <col min="5636" max="5636" width="21.25" style="57" customWidth="1"/>
    <col min="5637" max="5637" width="16" style="57" customWidth="1"/>
    <col min="5638" max="5888" width="9.125" style="57"/>
    <col min="5889" max="5889" width="9.875" style="57" customWidth="1"/>
    <col min="5890" max="5890" width="15.625" style="57" customWidth="1"/>
    <col min="5891" max="5891" width="21.125" style="57" customWidth="1"/>
    <col min="5892" max="5892" width="21.25" style="57" customWidth="1"/>
    <col min="5893" max="5893" width="16" style="57" customWidth="1"/>
    <col min="5894" max="6144" width="9.125" style="57"/>
    <col min="6145" max="6145" width="9.875" style="57" customWidth="1"/>
    <col min="6146" max="6146" width="15.625" style="57" customWidth="1"/>
    <col min="6147" max="6147" width="21.125" style="57" customWidth="1"/>
    <col min="6148" max="6148" width="21.25" style="57" customWidth="1"/>
    <col min="6149" max="6149" width="16" style="57" customWidth="1"/>
    <col min="6150" max="6400" width="9.125" style="57"/>
    <col min="6401" max="6401" width="9.875" style="57" customWidth="1"/>
    <col min="6402" max="6402" width="15.625" style="57" customWidth="1"/>
    <col min="6403" max="6403" width="21.125" style="57" customWidth="1"/>
    <col min="6404" max="6404" width="21.25" style="57" customWidth="1"/>
    <col min="6405" max="6405" width="16" style="57" customWidth="1"/>
    <col min="6406" max="6656" width="9.125" style="57"/>
    <col min="6657" max="6657" width="9.875" style="57" customWidth="1"/>
    <col min="6658" max="6658" width="15.625" style="57" customWidth="1"/>
    <col min="6659" max="6659" width="21.125" style="57" customWidth="1"/>
    <col min="6660" max="6660" width="21.25" style="57" customWidth="1"/>
    <col min="6661" max="6661" width="16" style="57" customWidth="1"/>
    <col min="6662" max="6912" width="9.125" style="57"/>
    <col min="6913" max="6913" width="9.875" style="57" customWidth="1"/>
    <col min="6914" max="6914" width="15.625" style="57" customWidth="1"/>
    <col min="6915" max="6915" width="21.125" style="57" customWidth="1"/>
    <col min="6916" max="6916" width="21.25" style="57" customWidth="1"/>
    <col min="6917" max="6917" width="16" style="57" customWidth="1"/>
    <col min="6918" max="7168" width="9.125" style="57"/>
    <col min="7169" max="7169" width="9.875" style="57" customWidth="1"/>
    <col min="7170" max="7170" width="15.625" style="57" customWidth="1"/>
    <col min="7171" max="7171" width="21.125" style="57" customWidth="1"/>
    <col min="7172" max="7172" width="21.25" style="57" customWidth="1"/>
    <col min="7173" max="7173" width="16" style="57" customWidth="1"/>
    <col min="7174" max="7424" width="9.125" style="57"/>
    <col min="7425" max="7425" width="9.875" style="57" customWidth="1"/>
    <col min="7426" max="7426" width="15.625" style="57" customWidth="1"/>
    <col min="7427" max="7427" width="21.125" style="57" customWidth="1"/>
    <col min="7428" max="7428" width="21.25" style="57" customWidth="1"/>
    <col min="7429" max="7429" width="16" style="57" customWidth="1"/>
    <col min="7430" max="7680" width="9.125" style="57"/>
    <col min="7681" max="7681" width="9.875" style="57" customWidth="1"/>
    <col min="7682" max="7682" width="15.625" style="57" customWidth="1"/>
    <col min="7683" max="7683" width="21.125" style="57" customWidth="1"/>
    <col min="7684" max="7684" width="21.25" style="57" customWidth="1"/>
    <col min="7685" max="7685" width="16" style="57" customWidth="1"/>
    <col min="7686" max="7936" width="9.125" style="57"/>
    <col min="7937" max="7937" width="9.875" style="57" customWidth="1"/>
    <col min="7938" max="7938" width="15.625" style="57" customWidth="1"/>
    <col min="7939" max="7939" width="21.125" style="57" customWidth="1"/>
    <col min="7940" max="7940" width="21.25" style="57" customWidth="1"/>
    <col min="7941" max="7941" width="16" style="57" customWidth="1"/>
    <col min="7942" max="8192" width="9.125" style="57"/>
    <col min="8193" max="8193" width="9.875" style="57" customWidth="1"/>
    <col min="8194" max="8194" width="15.625" style="57" customWidth="1"/>
    <col min="8195" max="8195" width="21.125" style="57" customWidth="1"/>
    <col min="8196" max="8196" width="21.25" style="57" customWidth="1"/>
    <col min="8197" max="8197" width="16" style="57" customWidth="1"/>
    <col min="8198" max="8448" width="9.125" style="57"/>
    <col min="8449" max="8449" width="9.875" style="57" customWidth="1"/>
    <col min="8450" max="8450" width="15.625" style="57" customWidth="1"/>
    <col min="8451" max="8451" width="21.125" style="57" customWidth="1"/>
    <col min="8452" max="8452" width="21.25" style="57" customWidth="1"/>
    <col min="8453" max="8453" width="16" style="57" customWidth="1"/>
    <col min="8454" max="8704" width="9.125" style="57"/>
    <col min="8705" max="8705" width="9.875" style="57" customWidth="1"/>
    <col min="8706" max="8706" width="15.625" style="57" customWidth="1"/>
    <col min="8707" max="8707" width="21.125" style="57" customWidth="1"/>
    <col min="8708" max="8708" width="21.25" style="57" customWidth="1"/>
    <col min="8709" max="8709" width="16" style="57" customWidth="1"/>
    <col min="8710" max="8960" width="9.125" style="57"/>
    <col min="8961" max="8961" width="9.875" style="57" customWidth="1"/>
    <col min="8962" max="8962" width="15.625" style="57" customWidth="1"/>
    <col min="8963" max="8963" width="21.125" style="57" customWidth="1"/>
    <col min="8964" max="8964" width="21.25" style="57" customWidth="1"/>
    <col min="8965" max="8965" width="16" style="57" customWidth="1"/>
    <col min="8966" max="9216" width="9.125" style="57"/>
    <col min="9217" max="9217" width="9.875" style="57" customWidth="1"/>
    <col min="9218" max="9218" width="15.625" style="57" customWidth="1"/>
    <col min="9219" max="9219" width="21.125" style="57" customWidth="1"/>
    <col min="9220" max="9220" width="21.25" style="57" customWidth="1"/>
    <col min="9221" max="9221" width="16" style="57" customWidth="1"/>
    <col min="9222" max="9472" width="9.125" style="57"/>
    <col min="9473" max="9473" width="9.875" style="57" customWidth="1"/>
    <col min="9474" max="9474" width="15.625" style="57" customWidth="1"/>
    <col min="9475" max="9475" width="21.125" style="57" customWidth="1"/>
    <col min="9476" max="9476" width="21.25" style="57" customWidth="1"/>
    <col min="9477" max="9477" width="16" style="57" customWidth="1"/>
    <col min="9478" max="9728" width="9.125" style="57"/>
    <col min="9729" max="9729" width="9.875" style="57" customWidth="1"/>
    <col min="9730" max="9730" width="15.625" style="57" customWidth="1"/>
    <col min="9731" max="9731" width="21.125" style="57" customWidth="1"/>
    <col min="9732" max="9732" width="21.25" style="57" customWidth="1"/>
    <col min="9733" max="9733" width="16" style="57" customWidth="1"/>
    <col min="9734" max="9984" width="9.125" style="57"/>
    <col min="9985" max="9985" width="9.875" style="57" customWidth="1"/>
    <col min="9986" max="9986" width="15.625" style="57" customWidth="1"/>
    <col min="9987" max="9987" width="21.125" style="57" customWidth="1"/>
    <col min="9988" max="9988" width="21.25" style="57" customWidth="1"/>
    <col min="9989" max="9989" width="16" style="57" customWidth="1"/>
    <col min="9990" max="10240" width="9.125" style="57"/>
    <col min="10241" max="10241" width="9.875" style="57" customWidth="1"/>
    <col min="10242" max="10242" width="15.625" style="57" customWidth="1"/>
    <col min="10243" max="10243" width="21.125" style="57" customWidth="1"/>
    <col min="10244" max="10244" width="21.25" style="57" customWidth="1"/>
    <col min="10245" max="10245" width="16" style="57" customWidth="1"/>
    <col min="10246" max="10496" width="9.125" style="57"/>
    <col min="10497" max="10497" width="9.875" style="57" customWidth="1"/>
    <col min="10498" max="10498" width="15.625" style="57" customWidth="1"/>
    <col min="10499" max="10499" width="21.125" style="57" customWidth="1"/>
    <col min="10500" max="10500" width="21.25" style="57" customWidth="1"/>
    <col min="10501" max="10501" width="16" style="57" customWidth="1"/>
    <col min="10502" max="10752" width="9.125" style="57"/>
    <col min="10753" max="10753" width="9.875" style="57" customWidth="1"/>
    <col min="10754" max="10754" width="15.625" style="57" customWidth="1"/>
    <col min="10755" max="10755" width="21.125" style="57" customWidth="1"/>
    <col min="10756" max="10756" width="21.25" style="57" customWidth="1"/>
    <col min="10757" max="10757" width="16" style="57" customWidth="1"/>
    <col min="10758" max="11008" width="9.125" style="57"/>
    <col min="11009" max="11009" width="9.875" style="57" customWidth="1"/>
    <col min="11010" max="11010" width="15.625" style="57" customWidth="1"/>
    <col min="11011" max="11011" width="21.125" style="57" customWidth="1"/>
    <col min="11012" max="11012" width="21.25" style="57" customWidth="1"/>
    <col min="11013" max="11013" width="16" style="57" customWidth="1"/>
    <col min="11014" max="11264" width="9.125" style="57"/>
    <col min="11265" max="11265" width="9.875" style="57" customWidth="1"/>
    <col min="11266" max="11266" width="15.625" style="57" customWidth="1"/>
    <col min="11267" max="11267" width="21.125" style="57" customWidth="1"/>
    <col min="11268" max="11268" width="21.25" style="57" customWidth="1"/>
    <col min="11269" max="11269" width="16" style="57" customWidth="1"/>
    <col min="11270" max="11520" width="9.125" style="57"/>
    <col min="11521" max="11521" width="9.875" style="57" customWidth="1"/>
    <col min="11522" max="11522" width="15.625" style="57" customWidth="1"/>
    <col min="11523" max="11523" width="21.125" style="57" customWidth="1"/>
    <col min="11524" max="11524" width="21.25" style="57" customWidth="1"/>
    <col min="11525" max="11525" width="16" style="57" customWidth="1"/>
    <col min="11526" max="11776" width="9.125" style="57"/>
    <col min="11777" max="11777" width="9.875" style="57" customWidth="1"/>
    <col min="11778" max="11778" width="15.625" style="57" customWidth="1"/>
    <col min="11779" max="11779" width="21.125" style="57" customWidth="1"/>
    <col min="11780" max="11780" width="21.25" style="57" customWidth="1"/>
    <col min="11781" max="11781" width="16" style="57" customWidth="1"/>
    <col min="11782" max="12032" width="9.125" style="57"/>
    <col min="12033" max="12033" width="9.875" style="57" customWidth="1"/>
    <col min="12034" max="12034" width="15.625" style="57" customWidth="1"/>
    <col min="12035" max="12035" width="21.125" style="57" customWidth="1"/>
    <col min="12036" max="12036" width="21.25" style="57" customWidth="1"/>
    <col min="12037" max="12037" width="16" style="57" customWidth="1"/>
    <col min="12038" max="12288" width="9.125" style="57"/>
    <col min="12289" max="12289" width="9.875" style="57" customWidth="1"/>
    <col min="12290" max="12290" width="15.625" style="57" customWidth="1"/>
    <col min="12291" max="12291" width="21.125" style="57" customWidth="1"/>
    <col min="12292" max="12292" width="21.25" style="57" customWidth="1"/>
    <col min="12293" max="12293" width="16" style="57" customWidth="1"/>
    <col min="12294" max="12544" width="9.125" style="57"/>
    <col min="12545" max="12545" width="9.875" style="57" customWidth="1"/>
    <col min="12546" max="12546" width="15.625" style="57" customWidth="1"/>
    <col min="12547" max="12547" width="21.125" style="57" customWidth="1"/>
    <col min="12548" max="12548" width="21.25" style="57" customWidth="1"/>
    <col min="12549" max="12549" width="16" style="57" customWidth="1"/>
    <col min="12550" max="12800" width="9.125" style="57"/>
    <col min="12801" max="12801" width="9.875" style="57" customWidth="1"/>
    <col min="12802" max="12802" width="15.625" style="57" customWidth="1"/>
    <col min="12803" max="12803" width="21.125" style="57" customWidth="1"/>
    <col min="12804" max="12804" width="21.25" style="57" customWidth="1"/>
    <col min="12805" max="12805" width="16" style="57" customWidth="1"/>
    <col min="12806" max="13056" width="9.125" style="57"/>
    <col min="13057" max="13057" width="9.875" style="57" customWidth="1"/>
    <col min="13058" max="13058" width="15.625" style="57" customWidth="1"/>
    <col min="13059" max="13059" width="21.125" style="57" customWidth="1"/>
    <col min="13060" max="13060" width="21.25" style="57" customWidth="1"/>
    <col min="13061" max="13061" width="16" style="57" customWidth="1"/>
    <col min="13062" max="13312" width="9.125" style="57"/>
    <col min="13313" max="13313" width="9.875" style="57" customWidth="1"/>
    <col min="13314" max="13314" width="15.625" style="57" customWidth="1"/>
    <col min="13315" max="13315" width="21.125" style="57" customWidth="1"/>
    <col min="13316" max="13316" width="21.25" style="57" customWidth="1"/>
    <col min="13317" max="13317" width="16" style="57" customWidth="1"/>
    <col min="13318" max="13568" width="9.125" style="57"/>
    <col min="13569" max="13569" width="9.875" style="57" customWidth="1"/>
    <col min="13570" max="13570" width="15.625" style="57" customWidth="1"/>
    <col min="13571" max="13571" width="21.125" style="57" customWidth="1"/>
    <col min="13572" max="13572" width="21.25" style="57" customWidth="1"/>
    <col min="13573" max="13573" width="16" style="57" customWidth="1"/>
    <col min="13574" max="13824" width="9.125" style="57"/>
    <col min="13825" max="13825" width="9.875" style="57" customWidth="1"/>
    <col min="13826" max="13826" width="15.625" style="57" customWidth="1"/>
    <col min="13827" max="13827" width="21.125" style="57" customWidth="1"/>
    <col min="13828" max="13828" width="21.25" style="57" customWidth="1"/>
    <col min="13829" max="13829" width="16" style="57" customWidth="1"/>
    <col min="13830" max="14080" width="9.125" style="57"/>
    <col min="14081" max="14081" width="9.875" style="57" customWidth="1"/>
    <col min="14082" max="14082" width="15.625" style="57" customWidth="1"/>
    <col min="14083" max="14083" width="21.125" style="57" customWidth="1"/>
    <col min="14084" max="14084" width="21.25" style="57" customWidth="1"/>
    <col min="14085" max="14085" width="16" style="57" customWidth="1"/>
    <col min="14086" max="14336" width="9.125" style="57"/>
    <col min="14337" max="14337" width="9.875" style="57" customWidth="1"/>
    <col min="14338" max="14338" width="15.625" style="57" customWidth="1"/>
    <col min="14339" max="14339" width="21.125" style="57" customWidth="1"/>
    <col min="14340" max="14340" width="21.25" style="57" customWidth="1"/>
    <col min="14341" max="14341" width="16" style="57" customWidth="1"/>
    <col min="14342" max="14592" width="9.125" style="57"/>
    <col min="14593" max="14593" width="9.875" style="57" customWidth="1"/>
    <col min="14594" max="14594" width="15.625" style="57" customWidth="1"/>
    <col min="14595" max="14595" width="21.125" style="57" customWidth="1"/>
    <col min="14596" max="14596" width="21.25" style="57" customWidth="1"/>
    <col min="14597" max="14597" width="16" style="57" customWidth="1"/>
    <col min="14598" max="14848" width="9.125" style="57"/>
    <col min="14849" max="14849" width="9.875" style="57" customWidth="1"/>
    <col min="14850" max="14850" width="15.625" style="57" customWidth="1"/>
    <col min="14851" max="14851" width="21.125" style="57" customWidth="1"/>
    <col min="14852" max="14852" width="21.25" style="57" customWidth="1"/>
    <col min="14853" max="14853" width="16" style="57" customWidth="1"/>
    <col min="14854" max="15104" width="9.125" style="57"/>
    <col min="15105" max="15105" width="9.875" style="57" customWidth="1"/>
    <col min="15106" max="15106" width="15.625" style="57" customWidth="1"/>
    <col min="15107" max="15107" width="21.125" style="57" customWidth="1"/>
    <col min="15108" max="15108" width="21.25" style="57" customWidth="1"/>
    <col min="15109" max="15109" width="16" style="57" customWidth="1"/>
    <col min="15110" max="15360" width="9.125" style="57"/>
    <col min="15361" max="15361" width="9.875" style="57" customWidth="1"/>
    <col min="15362" max="15362" width="15.625" style="57" customWidth="1"/>
    <col min="15363" max="15363" width="21.125" style="57" customWidth="1"/>
    <col min="15364" max="15364" width="21.25" style="57" customWidth="1"/>
    <col min="15365" max="15365" width="16" style="57" customWidth="1"/>
    <col min="15366" max="15616" width="9.125" style="57"/>
    <col min="15617" max="15617" width="9.875" style="57" customWidth="1"/>
    <col min="15618" max="15618" width="15.625" style="57" customWidth="1"/>
    <col min="15619" max="15619" width="21.125" style="57" customWidth="1"/>
    <col min="15620" max="15620" width="21.25" style="57" customWidth="1"/>
    <col min="15621" max="15621" width="16" style="57" customWidth="1"/>
    <col min="15622" max="15872" width="9.125" style="57"/>
    <col min="15873" max="15873" width="9.875" style="57" customWidth="1"/>
    <col min="15874" max="15874" width="15.625" style="57" customWidth="1"/>
    <col min="15875" max="15875" width="21.125" style="57" customWidth="1"/>
    <col min="15876" max="15876" width="21.25" style="57" customWidth="1"/>
    <col min="15877" max="15877" width="16" style="57" customWidth="1"/>
    <col min="15878" max="16128" width="9.125" style="57"/>
    <col min="16129" max="16129" width="9.875" style="57" customWidth="1"/>
    <col min="16130" max="16130" width="15.625" style="57" customWidth="1"/>
    <col min="16131" max="16131" width="21.125" style="57" customWidth="1"/>
    <col min="16132" max="16132" width="21.25" style="57" customWidth="1"/>
    <col min="16133" max="16133" width="16" style="57" customWidth="1"/>
    <col min="16134" max="16384" width="9.125" style="57"/>
  </cols>
  <sheetData>
    <row r="1" spans="1:8" ht="18" customHeight="1">
      <c r="A1" s="590" t="s">
        <v>40</v>
      </c>
      <c r="B1" s="590"/>
      <c r="C1" s="590"/>
      <c r="D1" s="590"/>
      <c r="E1" s="590"/>
    </row>
    <row r="2" spans="1:8" ht="21.75" customHeight="1" thickBot="1">
      <c r="A2" s="602" t="s">
        <v>114</v>
      </c>
      <c r="B2" s="602"/>
      <c r="C2" s="602"/>
      <c r="D2" s="602"/>
      <c r="E2" s="602"/>
    </row>
    <row r="3" spans="1:8" ht="21" customHeight="1" thickTop="1" thickBot="1">
      <c r="A3" s="670" t="s">
        <v>106</v>
      </c>
      <c r="B3" s="670"/>
      <c r="C3" s="670"/>
      <c r="D3" s="672" t="s">
        <v>186</v>
      </c>
      <c r="E3" s="672"/>
    </row>
    <row r="4" spans="1:8" ht="24.75" customHeight="1">
      <c r="A4" s="671"/>
      <c r="B4" s="671"/>
      <c r="C4" s="671"/>
      <c r="D4" s="3" t="s">
        <v>152</v>
      </c>
      <c r="E4" s="3" t="s">
        <v>73</v>
      </c>
      <c r="F4" s="261" t="s">
        <v>440</v>
      </c>
      <c r="H4" s="57" t="s">
        <v>473</v>
      </c>
    </row>
    <row r="5" spans="1:8" ht="21" customHeight="1">
      <c r="A5" s="661" t="s">
        <v>160</v>
      </c>
      <c r="B5" s="580" t="s">
        <v>238</v>
      </c>
      <c r="C5" s="85" t="s">
        <v>53</v>
      </c>
      <c r="D5" s="81">
        <v>8580</v>
      </c>
      <c r="E5" s="160">
        <v>2.0774818401937045</v>
      </c>
      <c r="F5" s="262">
        <f t="shared" ref="F5:F10" si="0">D5/413000*100</f>
        <v>2.0774818401937045</v>
      </c>
      <c r="H5" s="57">
        <v>8579.9999999999927</v>
      </c>
    </row>
    <row r="6" spans="1:8" ht="21" customHeight="1">
      <c r="A6" s="662"/>
      <c r="B6" s="663"/>
      <c r="C6" s="86" t="s">
        <v>54</v>
      </c>
      <c r="D6" s="80">
        <v>103994.00000000001</v>
      </c>
      <c r="E6" s="160">
        <v>25.180145278450368</v>
      </c>
      <c r="F6" s="262">
        <f t="shared" si="0"/>
        <v>25.180145278450368</v>
      </c>
      <c r="H6" s="57">
        <v>103994</v>
      </c>
    </row>
    <row r="7" spans="1:8" ht="21" customHeight="1">
      <c r="A7" s="662"/>
      <c r="B7" s="663"/>
      <c r="C7" s="86" t="s">
        <v>55</v>
      </c>
      <c r="D7" s="80">
        <v>13724</v>
      </c>
      <c r="E7" s="160">
        <v>3.323002421307506</v>
      </c>
      <c r="F7" s="262">
        <f t="shared" si="0"/>
        <v>3.323002421307506</v>
      </c>
      <c r="H7" s="57">
        <v>13724</v>
      </c>
    </row>
    <row r="8" spans="1:8" ht="21" customHeight="1">
      <c r="A8" s="662"/>
      <c r="B8" s="663"/>
      <c r="C8" s="86" t="s">
        <v>56</v>
      </c>
      <c r="D8" s="80">
        <v>138764</v>
      </c>
      <c r="E8" s="160">
        <v>33.599031476997574</v>
      </c>
      <c r="F8" s="262">
        <f t="shared" si="0"/>
        <v>33.599031476997574</v>
      </c>
      <c r="H8" s="57">
        <v>138764</v>
      </c>
    </row>
    <row r="9" spans="1:8" ht="21" customHeight="1">
      <c r="A9" s="662"/>
      <c r="B9" s="663"/>
      <c r="C9" s="87" t="s">
        <v>57</v>
      </c>
      <c r="D9" s="159">
        <v>178</v>
      </c>
      <c r="E9" s="160">
        <v>4.3099273607748186E-2</v>
      </c>
      <c r="F9" s="262">
        <f t="shared" si="0"/>
        <v>4.3099273607748186E-2</v>
      </c>
      <c r="H9" s="57">
        <v>178</v>
      </c>
    </row>
    <row r="10" spans="1:8" ht="21" customHeight="1" thickBot="1">
      <c r="A10" s="662"/>
      <c r="B10" s="664"/>
      <c r="C10" s="87" t="s">
        <v>58</v>
      </c>
      <c r="D10" s="159">
        <v>147759.99999999997</v>
      </c>
      <c r="E10" s="160">
        <v>35.777239709443094</v>
      </c>
      <c r="F10" s="263">
        <f t="shared" si="0"/>
        <v>35.777239709443094</v>
      </c>
      <c r="H10" s="57">
        <v>147759.99999999997</v>
      </c>
    </row>
    <row r="11" spans="1:8" ht="21" customHeight="1" thickBot="1">
      <c r="A11" s="662"/>
      <c r="B11" s="586" t="s">
        <v>0</v>
      </c>
      <c r="C11" s="586"/>
      <c r="D11" s="161">
        <f>SUM(D5:D10)</f>
        <v>413000</v>
      </c>
      <c r="E11" s="169">
        <f>D11/D19*100</f>
        <v>21.134897963987772</v>
      </c>
      <c r="F11" s="285">
        <f>D11/D19*100</f>
        <v>21.134897963987772</v>
      </c>
      <c r="H11" s="341">
        <f>SUM(H5:H10)</f>
        <v>413000</v>
      </c>
    </row>
    <row r="12" spans="1:8" ht="21" customHeight="1">
      <c r="A12" s="662"/>
      <c r="B12" s="580" t="s">
        <v>239</v>
      </c>
      <c r="C12" s="85" t="s">
        <v>53</v>
      </c>
      <c r="D12" s="288">
        <v>39281.000000000007</v>
      </c>
      <c r="E12" s="160">
        <v>2.5488704923840815</v>
      </c>
      <c r="F12" s="266">
        <f t="shared" ref="F12:F17" si="1">D12/1541114*100</f>
        <v>2.548870492384081</v>
      </c>
      <c r="H12" s="57">
        <v>39281.000000000007</v>
      </c>
    </row>
    <row r="13" spans="1:8" ht="21" customHeight="1">
      <c r="A13" s="662"/>
      <c r="B13" s="663"/>
      <c r="C13" s="86" t="s">
        <v>54</v>
      </c>
      <c r="D13" s="80">
        <v>214089.99999999997</v>
      </c>
      <c r="E13" s="160">
        <v>13.891898976973799</v>
      </c>
      <c r="F13" s="267">
        <f t="shared" si="1"/>
        <v>13.891898976973799</v>
      </c>
      <c r="H13" s="57">
        <v>214089.99999999994</v>
      </c>
    </row>
    <row r="14" spans="1:8" ht="21" customHeight="1">
      <c r="A14" s="662"/>
      <c r="B14" s="663"/>
      <c r="C14" s="86" t="s">
        <v>55</v>
      </c>
      <c r="D14" s="80">
        <v>313803.99999999994</v>
      </c>
      <c r="E14" s="160">
        <v>20.362153610959343</v>
      </c>
      <c r="F14" s="267">
        <f t="shared" si="1"/>
        <v>20.362153610959339</v>
      </c>
      <c r="H14" s="57">
        <v>313803.99999999994</v>
      </c>
    </row>
    <row r="15" spans="1:8" ht="21" customHeight="1">
      <c r="A15" s="662"/>
      <c r="B15" s="663"/>
      <c r="C15" s="86" t="s">
        <v>56</v>
      </c>
      <c r="D15" s="80">
        <v>47093.999999999985</v>
      </c>
      <c r="E15" s="160">
        <v>3.0558414238012239</v>
      </c>
      <c r="F15" s="267">
        <f t="shared" si="1"/>
        <v>3.0558414238012235</v>
      </c>
      <c r="H15" s="57">
        <v>47093.999999999985</v>
      </c>
    </row>
    <row r="16" spans="1:8" ht="21" customHeight="1">
      <c r="A16" s="662"/>
      <c r="B16" s="663"/>
      <c r="C16" s="87" t="s">
        <v>57</v>
      </c>
      <c r="D16" s="159">
        <v>94356.999999999985</v>
      </c>
      <c r="E16" s="160">
        <v>6.1226489409608886</v>
      </c>
      <c r="F16" s="267">
        <f t="shared" si="1"/>
        <v>6.1226489409608886</v>
      </c>
      <c r="H16" s="57">
        <v>94356.999999999985</v>
      </c>
    </row>
    <row r="17" spans="1:8" ht="21" customHeight="1" thickBot="1">
      <c r="A17" s="662"/>
      <c r="B17" s="663"/>
      <c r="C17" s="87" t="s">
        <v>58</v>
      </c>
      <c r="D17" s="159">
        <v>832487.99999999988</v>
      </c>
      <c r="E17" s="160">
        <v>54.018586554920667</v>
      </c>
      <c r="F17" s="267">
        <f t="shared" si="1"/>
        <v>54.018586554920653</v>
      </c>
      <c r="H17" s="57">
        <v>832487.99999999988</v>
      </c>
    </row>
    <row r="18" spans="1:8" ht="21" customHeight="1" thickBot="1">
      <c r="A18" s="255"/>
      <c r="B18" s="586" t="s">
        <v>0</v>
      </c>
      <c r="C18" s="586"/>
      <c r="D18" s="260">
        <f>SUM(D12:D17)</f>
        <v>1541113.9999999998</v>
      </c>
      <c r="E18" s="169">
        <f>D18/D19*100</f>
        <v>78.865102036012217</v>
      </c>
      <c r="F18" s="286">
        <f>D18/D19*100</f>
        <v>78.865102036012217</v>
      </c>
      <c r="H18" s="341">
        <f>SUM(H12:H17)</f>
        <v>1541113.9999999998</v>
      </c>
    </row>
    <row r="19" spans="1:8" ht="21" customHeight="1">
      <c r="A19" s="673" t="s">
        <v>471</v>
      </c>
      <c r="B19" s="673"/>
      <c r="C19" s="673"/>
      <c r="D19" s="338">
        <f>D11+D18</f>
        <v>1954113.9999999998</v>
      </c>
      <c r="E19" s="169">
        <f>D19/D25*100</f>
        <v>99.078833554228055</v>
      </c>
      <c r="F19" s="339">
        <f>D19/D25*100</f>
        <v>99.078833554228055</v>
      </c>
      <c r="G19" s="98">
        <f>E11+E18</f>
        <v>99.999999999999986</v>
      </c>
    </row>
    <row r="20" spans="1:8" ht="21" customHeight="1">
      <c r="A20" s="667" t="s">
        <v>275</v>
      </c>
      <c r="B20" s="667"/>
      <c r="C20" s="256" t="s">
        <v>146</v>
      </c>
      <c r="D20" s="202">
        <v>0</v>
      </c>
      <c r="E20" s="289">
        <f>D20/D22*100</f>
        <v>0</v>
      </c>
      <c r="F20" s="262">
        <f>D20/4843*100</f>
        <v>0</v>
      </c>
    </row>
    <row r="21" spans="1:8" ht="21" customHeight="1">
      <c r="A21" s="668"/>
      <c r="B21" s="668"/>
      <c r="C21" s="88" t="s">
        <v>145</v>
      </c>
      <c r="D21" s="159">
        <v>18168.000000000007</v>
      </c>
      <c r="E21" s="160">
        <f>D21/D22*100</f>
        <v>100</v>
      </c>
      <c r="F21" s="262">
        <f>D21/D22*100</f>
        <v>100</v>
      </c>
    </row>
    <row r="22" spans="1:8" ht="25.5" customHeight="1" thickBot="1">
      <c r="A22" s="613" t="s">
        <v>472</v>
      </c>
      <c r="B22" s="613"/>
      <c r="C22" s="613"/>
      <c r="D22" s="381">
        <f>SUM(D20:D21)</f>
        <v>18168.000000000007</v>
      </c>
      <c r="E22" s="190">
        <f>D22/D25*100</f>
        <v>0.92116644577195395</v>
      </c>
      <c r="F22" s="286">
        <f>E22/E25*100</f>
        <v>0.91275842146248376</v>
      </c>
    </row>
    <row r="23" spans="1:8" ht="24.75" customHeight="1" thickTop="1" thickBot="1">
      <c r="A23" s="384" t="s">
        <v>492</v>
      </c>
      <c r="B23" s="385"/>
      <c r="C23" s="385"/>
      <c r="D23" s="386">
        <f>D11+D20</f>
        <v>413000</v>
      </c>
      <c r="E23" s="387">
        <f>D23/D25*100</f>
        <v>20.940210375595377</v>
      </c>
      <c r="F23" s="382"/>
    </row>
    <row r="24" spans="1:8" ht="23.25" customHeight="1" thickTop="1" thickBot="1">
      <c r="A24" s="383" t="s">
        <v>493</v>
      </c>
      <c r="B24" s="375"/>
      <c r="C24" s="375"/>
      <c r="D24" s="265">
        <f>D18+D21</f>
        <v>1559281.9999999998</v>
      </c>
      <c r="E24" s="388">
        <f>D24/D25*100</f>
        <v>79.059789624404615</v>
      </c>
      <c r="F24" s="382"/>
    </row>
    <row r="25" spans="1:8" ht="24.75" customHeight="1" thickTop="1" thickBot="1">
      <c r="A25" s="257"/>
      <c r="B25" s="669" t="s">
        <v>82</v>
      </c>
      <c r="C25" s="669"/>
      <c r="D25" s="265">
        <f>D22+D19</f>
        <v>1972281.9999999998</v>
      </c>
      <c r="E25" s="264">
        <f>E11+E18+E22</f>
        <v>100.92116644577195</v>
      </c>
      <c r="F25" s="287">
        <f>F11+F18+F22</f>
        <v>100.91275842146247</v>
      </c>
    </row>
    <row r="26" spans="1:8" ht="12" customHeight="1" thickTop="1">
      <c r="D26" s="340"/>
      <c r="E26" s="98"/>
      <c r="F26" s="98"/>
    </row>
    <row r="27" spans="1:8" ht="11.25" customHeight="1"/>
    <row r="28" spans="1:8">
      <c r="D28" s="340">
        <f>D23+D18+D22</f>
        <v>1972281.9999999998</v>
      </c>
    </row>
    <row r="29" spans="1:8">
      <c r="E29" s="98">
        <f>E19+E22</f>
        <v>100.00000000000001</v>
      </c>
    </row>
  </sheetData>
  <mergeCells count="13">
    <mergeCell ref="B18:C18"/>
    <mergeCell ref="A20:B21"/>
    <mergeCell ref="B25:C25"/>
    <mergeCell ref="A1:E1"/>
    <mergeCell ref="A2:E2"/>
    <mergeCell ref="A3:C4"/>
    <mergeCell ref="D3:E3"/>
    <mergeCell ref="A5:A17"/>
    <mergeCell ref="B5:B10"/>
    <mergeCell ref="B11:C11"/>
    <mergeCell ref="B12:B17"/>
    <mergeCell ref="A19:C19"/>
    <mergeCell ref="A22:C22"/>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sheetPr>
    <tabColor theme="6" tint="-0.249977111117893"/>
  </sheetPr>
  <dimension ref="A1:I57"/>
  <sheetViews>
    <sheetView rightToLeft="1" view="pageBreakPreview" topLeftCell="B19" zoomScaleSheetLayoutView="100" workbookViewId="0">
      <selection activeCell="J1" sqref="J1:S1048576"/>
    </sheetView>
  </sheetViews>
  <sheetFormatPr defaultRowHeight="14.25"/>
  <cols>
    <col min="1" max="1" width="29.75" style="57" customWidth="1"/>
    <col min="2" max="3" width="11.75" style="57" customWidth="1"/>
    <col min="4" max="4" width="0.75" style="57" customWidth="1"/>
    <col min="5" max="6" width="11.75" style="57" customWidth="1"/>
    <col min="7" max="7" width="0.875" style="57" customWidth="1"/>
    <col min="8" max="9" width="11.75" style="57" customWidth="1"/>
    <col min="10" max="246" width="9.125" style="57"/>
    <col min="247" max="247" width="29.75" style="57" customWidth="1"/>
    <col min="248" max="249" width="11.75" style="57" customWidth="1"/>
    <col min="250" max="250" width="0.75" style="57" customWidth="1"/>
    <col min="251" max="252" width="11.75" style="57" customWidth="1"/>
    <col min="253" max="253" width="0.875" style="57" customWidth="1"/>
    <col min="254" max="255" width="11.75" style="57" customWidth="1"/>
    <col min="256" max="502" width="9.125" style="57"/>
    <col min="503" max="503" width="29.75" style="57" customWidth="1"/>
    <col min="504" max="505" width="11.75" style="57" customWidth="1"/>
    <col min="506" max="506" width="0.75" style="57" customWidth="1"/>
    <col min="507" max="508" width="11.75" style="57" customWidth="1"/>
    <col min="509" max="509" width="0.875" style="57" customWidth="1"/>
    <col min="510" max="511" width="11.75" style="57" customWidth="1"/>
    <col min="512" max="758" width="9.125" style="57"/>
    <col min="759" max="759" width="29.75" style="57" customWidth="1"/>
    <col min="760" max="761" width="11.75" style="57" customWidth="1"/>
    <col min="762" max="762" width="0.75" style="57" customWidth="1"/>
    <col min="763" max="764" width="11.75" style="57" customWidth="1"/>
    <col min="765" max="765" width="0.875" style="57" customWidth="1"/>
    <col min="766" max="767" width="11.75" style="57" customWidth="1"/>
    <col min="768" max="1014" width="9.125" style="57"/>
    <col min="1015" max="1015" width="29.75" style="57" customWidth="1"/>
    <col min="1016" max="1017" width="11.75" style="57" customWidth="1"/>
    <col min="1018" max="1018" width="0.75" style="57" customWidth="1"/>
    <col min="1019" max="1020" width="11.75" style="57" customWidth="1"/>
    <col min="1021" max="1021" width="0.875" style="57" customWidth="1"/>
    <col min="1022" max="1023" width="11.75" style="57" customWidth="1"/>
    <col min="1024" max="1270" width="9.125" style="57"/>
    <col min="1271" max="1271" width="29.75" style="57" customWidth="1"/>
    <col min="1272" max="1273" width="11.75" style="57" customWidth="1"/>
    <col min="1274" max="1274" width="0.75" style="57" customWidth="1"/>
    <col min="1275" max="1276" width="11.75" style="57" customWidth="1"/>
    <col min="1277" max="1277" width="0.875" style="57" customWidth="1"/>
    <col min="1278" max="1279" width="11.75" style="57" customWidth="1"/>
    <col min="1280" max="1526" width="9.125" style="57"/>
    <col min="1527" max="1527" width="29.75" style="57" customWidth="1"/>
    <col min="1528" max="1529" width="11.75" style="57" customWidth="1"/>
    <col min="1530" max="1530" width="0.75" style="57" customWidth="1"/>
    <col min="1531" max="1532" width="11.75" style="57" customWidth="1"/>
    <col min="1533" max="1533" width="0.875" style="57" customWidth="1"/>
    <col min="1534" max="1535" width="11.75" style="57" customWidth="1"/>
    <col min="1536" max="1782" width="9.125" style="57"/>
    <col min="1783" max="1783" width="29.75" style="57" customWidth="1"/>
    <col min="1784" max="1785" width="11.75" style="57" customWidth="1"/>
    <col min="1786" max="1786" width="0.75" style="57" customWidth="1"/>
    <col min="1787" max="1788" width="11.75" style="57" customWidth="1"/>
    <col min="1789" max="1789" width="0.875" style="57" customWidth="1"/>
    <col min="1790" max="1791" width="11.75" style="57" customWidth="1"/>
    <col min="1792" max="2038" width="9.125" style="57"/>
    <col min="2039" max="2039" width="29.75" style="57" customWidth="1"/>
    <col min="2040" max="2041" width="11.75" style="57" customWidth="1"/>
    <col min="2042" max="2042" width="0.75" style="57" customWidth="1"/>
    <col min="2043" max="2044" width="11.75" style="57" customWidth="1"/>
    <col min="2045" max="2045" width="0.875" style="57" customWidth="1"/>
    <col min="2046" max="2047" width="11.75" style="57" customWidth="1"/>
    <col min="2048" max="2294" width="9.125" style="57"/>
    <col min="2295" max="2295" width="29.75" style="57" customWidth="1"/>
    <col min="2296" max="2297" width="11.75" style="57" customWidth="1"/>
    <col min="2298" max="2298" width="0.75" style="57" customWidth="1"/>
    <col min="2299" max="2300" width="11.75" style="57" customWidth="1"/>
    <col min="2301" max="2301" width="0.875" style="57" customWidth="1"/>
    <col min="2302" max="2303" width="11.75" style="57" customWidth="1"/>
    <col min="2304" max="2550" width="9.125" style="57"/>
    <col min="2551" max="2551" width="29.75" style="57" customWidth="1"/>
    <col min="2552" max="2553" width="11.75" style="57" customWidth="1"/>
    <col min="2554" max="2554" width="0.75" style="57" customWidth="1"/>
    <col min="2555" max="2556" width="11.75" style="57" customWidth="1"/>
    <col min="2557" max="2557" width="0.875" style="57" customWidth="1"/>
    <col min="2558" max="2559" width="11.75" style="57" customWidth="1"/>
    <col min="2560" max="2806" width="9.125" style="57"/>
    <col min="2807" max="2807" width="29.75" style="57" customWidth="1"/>
    <col min="2808" max="2809" width="11.75" style="57" customWidth="1"/>
    <col min="2810" max="2810" width="0.75" style="57" customWidth="1"/>
    <col min="2811" max="2812" width="11.75" style="57" customWidth="1"/>
    <col min="2813" max="2813" width="0.875" style="57" customWidth="1"/>
    <col min="2814" max="2815" width="11.75" style="57" customWidth="1"/>
    <col min="2816" max="3062" width="9.125" style="57"/>
    <col min="3063" max="3063" width="29.75" style="57" customWidth="1"/>
    <col min="3064" max="3065" width="11.75" style="57" customWidth="1"/>
    <col min="3066" max="3066" width="0.75" style="57" customWidth="1"/>
    <col min="3067" max="3068" width="11.75" style="57" customWidth="1"/>
    <col min="3069" max="3069" width="0.875" style="57" customWidth="1"/>
    <col min="3070" max="3071" width="11.75" style="57" customWidth="1"/>
    <col min="3072" max="3318" width="9.125" style="57"/>
    <col min="3319" max="3319" width="29.75" style="57" customWidth="1"/>
    <col min="3320" max="3321" width="11.75" style="57" customWidth="1"/>
    <col min="3322" max="3322" width="0.75" style="57" customWidth="1"/>
    <col min="3323" max="3324" width="11.75" style="57" customWidth="1"/>
    <col min="3325" max="3325" width="0.875" style="57" customWidth="1"/>
    <col min="3326" max="3327" width="11.75" style="57" customWidth="1"/>
    <col min="3328" max="3574" width="9.125" style="57"/>
    <col min="3575" max="3575" width="29.75" style="57" customWidth="1"/>
    <col min="3576" max="3577" width="11.75" style="57" customWidth="1"/>
    <col min="3578" max="3578" width="0.75" style="57" customWidth="1"/>
    <col min="3579" max="3580" width="11.75" style="57" customWidth="1"/>
    <col min="3581" max="3581" width="0.875" style="57" customWidth="1"/>
    <col min="3582" max="3583" width="11.75" style="57" customWidth="1"/>
    <col min="3584" max="3830" width="9.125" style="57"/>
    <col min="3831" max="3831" width="29.75" style="57" customWidth="1"/>
    <col min="3832" max="3833" width="11.75" style="57" customWidth="1"/>
    <col min="3834" max="3834" width="0.75" style="57" customWidth="1"/>
    <col min="3835" max="3836" width="11.75" style="57" customWidth="1"/>
    <col min="3837" max="3837" width="0.875" style="57" customWidth="1"/>
    <col min="3838" max="3839" width="11.75" style="57" customWidth="1"/>
    <col min="3840" max="4086" width="9.125" style="57"/>
    <col min="4087" max="4087" width="29.75" style="57" customWidth="1"/>
    <col min="4088" max="4089" width="11.75" style="57" customWidth="1"/>
    <col min="4090" max="4090" width="0.75" style="57" customWidth="1"/>
    <col min="4091" max="4092" width="11.75" style="57" customWidth="1"/>
    <col min="4093" max="4093" width="0.875" style="57" customWidth="1"/>
    <col min="4094" max="4095" width="11.75" style="57" customWidth="1"/>
    <col min="4096" max="4342" width="9.125" style="57"/>
    <col min="4343" max="4343" width="29.75" style="57" customWidth="1"/>
    <col min="4344" max="4345" width="11.75" style="57" customWidth="1"/>
    <col min="4346" max="4346" width="0.75" style="57" customWidth="1"/>
    <col min="4347" max="4348" width="11.75" style="57" customWidth="1"/>
    <col min="4349" max="4349" width="0.875" style="57" customWidth="1"/>
    <col min="4350" max="4351" width="11.75" style="57" customWidth="1"/>
    <col min="4352" max="4598" width="9.125" style="57"/>
    <col min="4599" max="4599" width="29.75" style="57" customWidth="1"/>
    <col min="4600" max="4601" width="11.75" style="57" customWidth="1"/>
    <col min="4602" max="4602" width="0.75" style="57" customWidth="1"/>
    <col min="4603" max="4604" width="11.75" style="57" customWidth="1"/>
    <col min="4605" max="4605" width="0.875" style="57" customWidth="1"/>
    <col min="4606" max="4607" width="11.75" style="57" customWidth="1"/>
    <col min="4608" max="4854" width="9.125" style="57"/>
    <col min="4855" max="4855" width="29.75" style="57" customWidth="1"/>
    <col min="4856" max="4857" width="11.75" style="57" customWidth="1"/>
    <col min="4858" max="4858" width="0.75" style="57" customWidth="1"/>
    <col min="4859" max="4860" width="11.75" style="57" customWidth="1"/>
    <col min="4861" max="4861" width="0.875" style="57" customWidth="1"/>
    <col min="4862" max="4863" width="11.75" style="57" customWidth="1"/>
    <col min="4864" max="5110" width="9.125" style="57"/>
    <col min="5111" max="5111" width="29.75" style="57" customWidth="1"/>
    <col min="5112" max="5113" width="11.75" style="57" customWidth="1"/>
    <col min="5114" max="5114" width="0.75" style="57" customWidth="1"/>
    <col min="5115" max="5116" width="11.75" style="57" customWidth="1"/>
    <col min="5117" max="5117" width="0.875" style="57" customWidth="1"/>
    <col min="5118" max="5119" width="11.75" style="57" customWidth="1"/>
    <col min="5120" max="5366" width="9.125" style="57"/>
    <col min="5367" max="5367" width="29.75" style="57" customWidth="1"/>
    <col min="5368" max="5369" width="11.75" style="57" customWidth="1"/>
    <col min="5370" max="5370" width="0.75" style="57" customWidth="1"/>
    <col min="5371" max="5372" width="11.75" style="57" customWidth="1"/>
    <col min="5373" max="5373" width="0.875" style="57" customWidth="1"/>
    <col min="5374" max="5375" width="11.75" style="57" customWidth="1"/>
    <col min="5376" max="5622" width="9.125" style="57"/>
    <col min="5623" max="5623" width="29.75" style="57" customWidth="1"/>
    <col min="5624" max="5625" width="11.75" style="57" customWidth="1"/>
    <col min="5626" max="5626" width="0.75" style="57" customWidth="1"/>
    <col min="5627" max="5628" width="11.75" style="57" customWidth="1"/>
    <col min="5629" max="5629" width="0.875" style="57" customWidth="1"/>
    <col min="5630" max="5631" width="11.75" style="57" customWidth="1"/>
    <col min="5632" max="5878" width="9.125" style="57"/>
    <col min="5879" max="5879" width="29.75" style="57" customWidth="1"/>
    <col min="5880" max="5881" width="11.75" style="57" customWidth="1"/>
    <col min="5882" max="5882" width="0.75" style="57" customWidth="1"/>
    <col min="5883" max="5884" width="11.75" style="57" customWidth="1"/>
    <col min="5885" max="5885" width="0.875" style="57" customWidth="1"/>
    <col min="5886" max="5887" width="11.75" style="57" customWidth="1"/>
    <col min="5888" max="6134" width="9.125" style="57"/>
    <col min="6135" max="6135" width="29.75" style="57" customWidth="1"/>
    <col min="6136" max="6137" width="11.75" style="57" customWidth="1"/>
    <col min="6138" max="6138" width="0.75" style="57" customWidth="1"/>
    <col min="6139" max="6140" width="11.75" style="57" customWidth="1"/>
    <col min="6141" max="6141" width="0.875" style="57" customWidth="1"/>
    <col min="6142" max="6143" width="11.75" style="57" customWidth="1"/>
    <col min="6144" max="6390" width="9.125" style="57"/>
    <col min="6391" max="6391" width="29.75" style="57" customWidth="1"/>
    <col min="6392" max="6393" width="11.75" style="57" customWidth="1"/>
    <col min="6394" max="6394" width="0.75" style="57" customWidth="1"/>
    <col min="6395" max="6396" width="11.75" style="57" customWidth="1"/>
    <col min="6397" max="6397" width="0.875" style="57" customWidth="1"/>
    <col min="6398" max="6399" width="11.75" style="57" customWidth="1"/>
    <col min="6400" max="6646" width="9.125" style="57"/>
    <col min="6647" max="6647" width="29.75" style="57" customWidth="1"/>
    <col min="6648" max="6649" width="11.75" style="57" customWidth="1"/>
    <col min="6650" max="6650" width="0.75" style="57" customWidth="1"/>
    <col min="6651" max="6652" width="11.75" style="57" customWidth="1"/>
    <col min="6653" max="6653" width="0.875" style="57" customWidth="1"/>
    <col min="6654" max="6655" width="11.75" style="57" customWidth="1"/>
    <col min="6656" max="6902" width="9.125" style="57"/>
    <col min="6903" max="6903" width="29.75" style="57" customWidth="1"/>
    <col min="6904" max="6905" width="11.75" style="57" customWidth="1"/>
    <col min="6906" max="6906" width="0.75" style="57" customWidth="1"/>
    <col min="6907" max="6908" width="11.75" style="57" customWidth="1"/>
    <col min="6909" max="6909" width="0.875" style="57" customWidth="1"/>
    <col min="6910" max="6911" width="11.75" style="57" customWidth="1"/>
    <col min="6912" max="7158" width="9.125" style="57"/>
    <col min="7159" max="7159" width="29.75" style="57" customWidth="1"/>
    <col min="7160" max="7161" width="11.75" style="57" customWidth="1"/>
    <col min="7162" max="7162" width="0.75" style="57" customWidth="1"/>
    <col min="7163" max="7164" width="11.75" style="57" customWidth="1"/>
    <col min="7165" max="7165" width="0.875" style="57" customWidth="1"/>
    <col min="7166" max="7167" width="11.75" style="57" customWidth="1"/>
    <col min="7168" max="7414" width="9.125" style="57"/>
    <col min="7415" max="7415" width="29.75" style="57" customWidth="1"/>
    <col min="7416" max="7417" width="11.75" style="57" customWidth="1"/>
    <col min="7418" max="7418" width="0.75" style="57" customWidth="1"/>
    <col min="7419" max="7420" width="11.75" style="57" customWidth="1"/>
    <col min="7421" max="7421" width="0.875" style="57" customWidth="1"/>
    <col min="7422" max="7423" width="11.75" style="57" customWidth="1"/>
    <col min="7424" max="7670" width="9.125" style="57"/>
    <col min="7671" max="7671" width="29.75" style="57" customWidth="1"/>
    <col min="7672" max="7673" width="11.75" style="57" customWidth="1"/>
    <col min="7674" max="7674" width="0.75" style="57" customWidth="1"/>
    <col min="7675" max="7676" width="11.75" style="57" customWidth="1"/>
    <col min="7677" max="7677" width="0.875" style="57" customWidth="1"/>
    <col min="7678" max="7679" width="11.75" style="57" customWidth="1"/>
    <col min="7680" max="7926" width="9.125" style="57"/>
    <col min="7927" max="7927" width="29.75" style="57" customWidth="1"/>
    <col min="7928" max="7929" width="11.75" style="57" customWidth="1"/>
    <col min="7930" max="7930" width="0.75" style="57" customWidth="1"/>
    <col min="7931" max="7932" width="11.75" style="57" customWidth="1"/>
    <col min="7933" max="7933" width="0.875" style="57" customWidth="1"/>
    <col min="7934" max="7935" width="11.75" style="57" customWidth="1"/>
    <col min="7936" max="8182" width="9.125" style="57"/>
    <col min="8183" max="8183" width="29.75" style="57" customWidth="1"/>
    <col min="8184" max="8185" width="11.75" style="57" customWidth="1"/>
    <col min="8186" max="8186" width="0.75" style="57" customWidth="1"/>
    <col min="8187" max="8188" width="11.75" style="57" customWidth="1"/>
    <col min="8189" max="8189" width="0.875" style="57" customWidth="1"/>
    <col min="8190" max="8191" width="11.75" style="57" customWidth="1"/>
    <col min="8192" max="8438" width="9.125" style="57"/>
    <col min="8439" max="8439" width="29.75" style="57" customWidth="1"/>
    <col min="8440" max="8441" width="11.75" style="57" customWidth="1"/>
    <col min="8442" max="8442" width="0.75" style="57" customWidth="1"/>
    <col min="8443" max="8444" width="11.75" style="57" customWidth="1"/>
    <col min="8445" max="8445" width="0.875" style="57" customWidth="1"/>
    <col min="8446" max="8447" width="11.75" style="57" customWidth="1"/>
    <col min="8448" max="8694" width="9.125" style="57"/>
    <col min="8695" max="8695" width="29.75" style="57" customWidth="1"/>
    <col min="8696" max="8697" width="11.75" style="57" customWidth="1"/>
    <col min="8698" max="8698" width="0.75" style="57" customWidth="1"/>
    <col min="8699" max="8700" width="11.75" style="57" customWidth="1"/>
    <col min="8701" max="8701" width="0.875" style="57" customWidth="1"/>
    <col min="8702" max="8703" width="11.75" style="57" customWidth="1"/>
    <col min="8704" max="8950" width="9.125" style="57"/>
    <col min="8951" max="8951" width="29.75" style="57" customWidth="1"/>
    <col min="8952" max="8953" width="11.75" style="57" customWidth="1"/>
    <col min="8954" max="8954" width="0.75" style="57" customWidth="1"/>
    <col min="8955" max="8956" width="11.75" style="57" customWidth="1"/>
    <col min="8957" max="8957" width="0.875" style="57" customWidth="1"/>
    <col min="8958" max="8959" width="11.75" style="57" customWidth="1"/>
    <col min="8960" max="9206" width="9.125" style="57"/>
    <col min="9207" max="9207" width="29.75" style="57" customWidth="1"/>
    <col min="9208" max="9209" width="11.75" style="57" customWidth="1"/>
    <col min="9210" max="9210" width="0.75" style="57" customWidth="1"/>
    <col min="9211" max="9212" width="11.75" style="57" customWidth="1"/>
    <col min="9213" max="9213" width="0.875" style="57" customWidth="1"/>
    <col min="9214" max="9215" width="11.75" style="57" customWidth="1"/>
    <col min="9216" max="9462" width="9.125" style="57"/>
    <col min="9463" max="9463" width="29.75" style="57" customWidth="1"/>
    <col min="9464" max="9465" width="11.75" style="57" customWidth="1"/>
    <col min="9466" max="9466" width="0.75" style="57" customWidth="1"/>
    <col min="9467" max="9468" width="11.75" style="57" customWidth="1"/>
    <col min="9469" max="9469" width="0.875" style="57" customWidth="1"/>
    <col min="9470" max="9471" width="11.75" style="57" customWidth="1"/>
    <col min="9472" max="9718" width="9.125" style="57"/>
    <col min="9719" max="9719" width="29.75" style="57" customWidth="1"/>
    <col min="9720" max="9721" width="11.75" style="57" customWidth="1"/>
    <col min="9722" max="9722" width="0.75" style="57" customWidth="1"/>
    <col min="9723" max="9724" width="11.75" style="57" customWidth="1"/>
    <col min="9725" max="9725" width="0.875" style="57" customWidth="1"/>
    <col min="9726" max="9727" width="11.75" style="57" customWidth="1"/>
    <col min="9728" max="9974" width="9.125" style="57"/>
    <col min="9975" max="9975" width="29.75" style="57" customWidth="1"/>
    <col min="9976" max="9977" width="11.75" style="57" customWidth="1"/>
    <col min="9978" max="9978" width="0.75" style="57" customWidth="1"/>
    <col min="9979" max="9980" width="11.75" style="57" customWidth="1"/>
    <col min="9981" max="9981" width="0.875" style="57" customWidth="1"/>
    <col min="9982" max="9983" width="11.75" style="57" customWidth="1"/>
    <col min="9984" max="10230" width="9.125" style="57"/>
    <col min="10231" max="10231" width="29.75" style="57" customWidth="1"/>
    <col min="10232" max="10233" width="11.75" style="57" customWidth="1"/>
    <col min="10234" max="10234" width="0.75" style="57" customWidth="1"/>
    <col min="10235" max="10236" width="11.75" style="57" customWidth="1"/>
    <col min="10237" max="10237" width="0.875" style="57" customWidth="1"/>
    <col min="10238" max="10239" width="11.75" style="57" customWidth="1"/>
    <col min="10240" max="10486" width="9.125" style="57"/>
    <col min="10487" max="10487" width="29.75" style="57" customWidth="1"/>
    <col min="10488" max="10489" width="11.75" style="57" customWidth="1"/>
    <col min="10490" max="10490" width="0.75" style="57" customWidth="1"/>
    <col min="10491" max="10492" width="11.75" style="57" customWidth="1"/>
    <col min="10493" max="10493" width="0.875" style="57" customWidth="1"/>
    <col min="10494" max="10495" width="11.75" style="57" customWidth="1"/>
    <col min="10496" max="10742" width="9.125" style="57"/>
    <col min="10743" max="10743" width="29.75" style="57" customWidth="1"/>
    <col min="10744" max="10745" width="11.75" style="57" customWidth="1"/>
    <col min="10746" max="10746" width="0.75" style="57" customWidth="1"/>
    <col min="10747" max="10748" width="11.75" style="57" customWidth="1"/>
    <col min="10749" max="10749" width="0.875" style="57" customWidth="1"/>
    <col min="10750" max="10751" width="11.75" style="57" customWidth="1"/>
    <col min="10752" max="10998" width="9.125" style="57"/>
    <col min="10999" max="10999" width="29.75" style="57" customWidth="1"/>
    <col min="11000" max="11001" width="11.75" style="57" customWidth="1"/>
    <col min="11002" max="11002" width="0.75" style="57" customWidth="1"/>
    <col min="11003" max="11004" width="11.75" style="57" customWidth="1"/>
    <col min="11005" max="11005" width="0.875" style="57" customWidth="1"/>
    <col min="11006" max="11007" width="11.75" style="57" customWidth="1"/>
    <col min="11008" max="11254" width="9.125" style="57"/>
    <col min="11255" max="11255" width="29.75" style="57" customWidth="1"/>
    <col min="11256" max="11257" width="11.75" style="57" customWidth="1"/>
    <col min="11258" max="11258" width="0.75" style="57" customWidth="1"/>
    <col min="11259" max="11260" width="11.75" style="57" customWidth="1"/>
    <col min="11261" max="11261" width="0.875" style="57" customWidth="1"/>
    <col min="11262" max="11263" width="11.75" style="57" customWidth="1"/>
    <col min="11264" max="11510" width="9.125" style="57"/>
    <col min="11511" max="11511" width="29.75" style="57" customWidth="1"/>
    <col min="11512" max="11513" width="11.75" style="57" customWidth="1"/>
    <col min="11514" max="11514" width="0.75" style="57" customWidth="1"/>
    <col min="11515" max="11516" width="11.75" style="57" customWidth="1"/>
    <col min="11517" max="11517" width="0.875" style="57" customWidth="1"/>
    <col min="11518" max="11519" width="11.75" style="57" customWidth="1"/>
    <col min="11520" max="11766" width="9.125" style="57"/>
    <col min="11767" max="11767" width="29.75" style="57" customWidth="1"/>
    <col min="11768" max="11769" width="11.75" style="57" customWidth="1"/>
    <col min="11770" max="11770" width="0.75" style="57" customWidth="1"/>
    <col min="11771" max="11772" width="11.75" style="57" customWidth="1"/>
    <col min="11773" max="11773" width="0.875" style="57" customWidth="1"/>
    <col min="11774" max="11775" width="11.75" style="57" customWidth="1"/>
    <col min="11776" max="12022" width="9.125" style="57"/>
    <col min="12023" max="12023" width="29.75" style="57" customWidth="1"/>
    <col min="12024" max="12025" width="11.75" style="57" customWidth="1"/>
    <col min="12026" max="12026" width="0.75" style="57" customWidth="1"/>
    <col min="12027" max="12028" width="11.75" style="57" customWidth="1"/>
    <col min="12029" max="12029" width="0.875" style="57" customWidth="1"/>
    <col min="12030" max="12031" width="11.75" style="57" customWidth="1"/>
    <col min="12032" max="12278" width="9.125" style="57"/>
    <col min="12279" max="12279" width="29.75" style="57" customWidth="1"/>
    <col min="12280" max="12281" width="11.75" style="57" customWidth="1"/>
    <col min="12282" max="12282" width="0.75" style="57" customWidth="1"/>
    <col min="12283" max="12284" width="11.75" style="57" customWidth="1"/>
    <col min="12285" max="12285" width="0.875" style="57" customWidth="1"/>
    <col min="12286" max="12287" width="11.75" style="57" customWidth="1"/>
    <col min="12288" max="12534" width="9.125" style="57"/>
    <col min="12535" max="12535" width="29.75" style="57" customWidth="1"/>
    <col min="12536" max="12537" width="11.75" style="57" customWidth="1"/>
    <col min="12538" max="12538" width="0.75" style="57" customWidth="1"/>
    <col min="12539" max="12540" width="11.75" style="57" customWidth="1"/>
    <col min="12541" max="12541" width="0.875" style="57" customWidth="1"/>
    <col min="12542" max="12543" width="11.75" style="57" customWidth="1"/>
    <col min="12544" max="12790" width="9.125" style="57"/>
    <col min="12791" max="12791" width="29.75" style="57" customWidth="1"/>
    <col min="12792" max="12793" width="11.75" style="57" customWidth="1"/>
    <col min="12794" max="12794" width="0.75" style="57" customWidth="1"/>
    <col min="12795" max="12796" width="11.75" style="57" customWidth="1"/>
    <col min="12797" max="12797" width="0.875" style="57" customWidth="1"/>
    <col min="12798" max="12799" width="11.75" style="57" customWidth="1"/>
    <col min="12800" max="13046" width="9.125" style="57"/>
    <col min="13047" max="13047" width="29.75" style="57" customWidth="1"/>
    <col min="13048" max="13049" width="11.75" style="57" customWidth="1"/>
    <col min="13050" max="13050" width="0.75" style="57" customWidth="1"/>
    <col min="13051" max="13052" width="11.75" style="57" customWidth="1"/>
    <col min="13053" max="13053" width="0.875" style="57" customWidth="1"/>
    <col min="13054" max="13055" width="11.75" style="57" customWidth="1"/>
    <col min="13056" max="13302" width="9.125" style="57"/>
    <col min="13303" max="13303" width="29.75" style="57" customWidth="1"/>
    <col min="13304" max="13305" width="11.75" style="57" customWidth="1"/>
    <col min="13306" max="13306" width="0.75" style="57" customWidth="1"/>
    <col min="13307" max="13308" width="11.75" style="57" customWidth="1"/>
    <col min="13309" max="13309" width="0.875" style="57" customWidth="1"/>
    <col min="13310" max="13311" width="11.75" style="57" customWidth="1"/>
    <col min="13312" max="13558" width="9.125" style="57"/>
    <col min="13559" max="13559" width="29.75" style="57" customWidth="1"/>
    <col min="13560" max="13561" width="11.75" style="57" customWidth="1"/>
    <col min="13562" max="13562" width="0.75" style="57" customWidth="1"/>
    <col min="13563" max="13564" width="11.75" style="57" customWidth="1"/>
    <col min="13565" max="13565" width="0.875" style="57" customWidth="1"/>
    <col min="13566" max="13567" width="11.75" style="57" customWidth="1"/>
    <col min="13568" max="13814" width="9.125" style="57"/>
    <col min="13815" max="13815" width="29.75" style="57" customWidth="1"/>
    <col min="13816" max="13817" width="11.75" style="57" customWidth="1"/>
    <col min="13818" max="13818" width="0.75" style="57" customWidth="1"/>
    <col min="13819" max="13820" width="11.75" style="57" customWidth="1"/>
    <col min="13821" max="13821" width="0.875" style="57" customWidth="1"/>
    <col min="13822" max="13823" width="11.75" style="57" customWidth="1"/>
    <col min="13824" max="14070" width="9.125" style="57"/>
    <col min="14071" max="14071" width="29.75" style="57" customWidth="1"/>
    <col min="14072" max="14073" width="11.75" style="57" customWidth="1"/>
    <col min="14074" max="14074" width="0.75" style="57" customWidth="1"/>
    <col min="14075" max="14076" width="11.75" style="57" customWidth="1"/>
    <col min="14077" max="14077" width="0.875" style="57" customWidth="1"/>
    <col min="14078" max="14079" width="11.75" style="57" customWidth="1"/>
    <col min="14080" max="14326" width="9.125" style="57"/>
    <col min="14327" max="14327" width="29.75" style="57" customWidth="1"/>
    <col min="14328" max="14329" width="11.75" style="57" customWidth="1"/>
    <col min="14330" max="14330" width="0.75" style="57" customWidth="1"/>
    <col min="14331" max="14332" width="11.75" style="57" customWidth="1"/>
    <col min="14333" max="14333" width="0.875" style="57" customWidth="1"/>
    <col min="14334" max="14335" width="11.75" style="57" customWidth="1"/>
    <col min="14336" max="14582" width="9.125" style="57"/>
    <col min="14583" max="14583" width="29.75" style="57" customWidth="1"/>
    <col min="14584" max="14585" width="11.75" style="57" customWidth="1"/>
    <col min="14586" max="14586" width="0.75" style="57" customWidth="1"/>
    <col min="14587" max="14588" width="11.75" style="57" customWidth="1"/>
    <col min="14589" max="14589" width="0.875" style="57" customWidth="1"/>
    <col min="14590" max="14591" width="11.75" style="57" customWidth="1"/>
    <col min="14592" max="14838" width="9.125" style="57"/>
    <col min="14839" max="14839" width="29.75" style="57" customWidth="1"/>
    <col min="14840" max="14841" width="11.75" style="57" customWidth="1"/>
    <col min="14842" max="14842" width="0.75" style="57" customWidth="1"/>
    <col min="14843" max="14844" width="11.75" style="57" customWidth="1"/>
    <col min="14845" max="14845" width="0.875" style="57" customWidth="1"/>
    <col min="14846" max="14847" width="11.75" style="57" customWidth="1"/>
    <col min="14848" max="15094" width="9.125" style="57"/>
    <col min="15095" max="15095" width="29.75" style="57" customWidth="1"/>
    <col min="15096" max="15097" width="11.75" style="57" customWidth="1"/>
    <col min="15098" max="15098" width="0.75" style="57" customWidth="1"/>
    <col min="15099" max="15100" width="11.75" style="57" customWidth="1"/>
    <col min="15101" max="15101" width="0.875" style="57" customWidth="1"/>
    <col min="15102" max="15103" width="11.75" style="57" customWidth="1"/>
    <col min="15104" max="15350" width="9.125" style="57"/>
    <col min="15351" max="15351" width="29.75" style="57" customWidth="1"/>
    <col min="15352" max="15353" width="11.75" style="57" customWidth="1"/>
    <col min="15354" max="15354" width="0.75" style="57" customWidth="1"/>
    <col min="15355" max="15356" width="11.75" style="57" customWidth="1"/>
    <col min="15357" max="15357" width="0.875" style="57" customWidth="1"/>
    <col min="15358" max="15359" width="11.75" style="57" customWidth="1"/>
    <col min="15360" max="15606" width="9.125" style="57"/>
    <col min="15607" max="15607" width="29.75" style="57" customWidth="1"/>
    <col min="15608" max="15609" width="11.75" style="57" customWidth="1"/>
    <col min="15610" max="15610" width="0.75" style="57" customWidth="1"/>
    <col min="15611" max="15612" width="11.75" style="57" customWidth="1"/>
    <col min="15613" max="15613" width="0.875" style="57" customWidth="1"/>
    <col min="15614" max="15615" width="11.75" style="57" customWidth="1"/>
    <col min="15616" max="15862" width="9.125" style="57"/>
    <col min="15863" max="15863" width="29.75" style="57" customWidth="1"/>
    <col min="15864" max="15865" width="11.75" style="57" customWidth="1"/>
    <col min="15866" max="15866" width="0.75" style="57" customWidth="1"/>
    <col min="15867" max="15868" width="11.75" style="57" customWidth="1"/>
    <col min="15869" max="15869" width="0.875" style="57" customWidth="1"/>
    <col min="15870" max="15871" width="11.75" style="57" customWidth="1"/>
    <col min="15872" max="16118" width="9.125" style="57"/>
    <col min="16119" max="16119" width="29.75" style="57" customWidth="1"/>
    <col min="16120" max="16121" width="11.75" style="57" customWidth="1"/>
    <col min="16122" max="16122" width="0.75" style="57" customWidth="1"/>
    <col min="16123" max="16124" width="11.75" style="57" customWidth="1"/>
    <col min="16125" max="16125" width="0.875" style="57" customWidth="1"/>
    <col min="16126" max="16127" width="11.75" style="57" customWidth="1"/>
    <col min="16128" max="16374" width="9.125" style="57"/>
    <col min="16375" max="16384" width="9.125" style="57" customWidth="1"/>
  </cols>
  <sheetData>
    <row r="1" spans="1:9" ht="4.5" customHeight="1"/>
    <row r="2" spans="1:9" ht="21" customHeight="1">
      <c r="A2" s="590" t="s">
        <v>41</v>
      </c>
      <c r="B2" s="590"/>
      <c r="C2" s="590"/>
      <c r="D2" s="590"/>
      <c r="E2" s="590"/>
      <c r="F2" s="590"/>
      <c r="G2" s="590"/>
      <c r="H2" s="590"/>
      <c r="I2" s="590"/>
    </row>
    <row r="3" spans="1:9" ht="32.25" customHeight="1" thickBot="1">
      <c r="A3" s="638" t="s">
        <v>603</v>
      </c>
      <c r="B3" s="638"/>
      <c r="C3" s="638"/>
      <c r="D3" s="638"/>
      <c r="E3" s="638"/>
      <c r="F3" s="638"/>
      <c r="G3" s="638"/>
      <c r="H3" s="638"/>
      <c r="I3" s="638"/>
    </row>
    <row r="4" spans="1:9" ht="22.5" customHeight="1" thickTop="1">
      <c r="A4" s="595" t="s">
        <v>161</v>
      </c>
      <c r="B4" s="595" t="s">
        <v>530</v>
      </c>
      <c r="C4" s="595"/>
      <c r="D4" s="595"/>
      <c r="E4" s="595"/>
      <c r="F4" s="595"/>
      <c r="G4" s="595"/>
      <c r="H4" s="595"/>
      <c r="I4" s="595"/>
    </row>
    <row r="5" spans="1:9" ht="18.75" customHeight="1">
      <c r="A5" s="650"/>
      <c r="B5" s="674" t="s">
        <v>484</v>
      </c>
      <c r="C5" s="674"/>
      <c r="D5" s="486"/>
      <c r="E5" s="674" t="s">
        <v>485</v>
      </c>
      <c r="F5" s="674"/>
      <c r="G5" s="486"/>
      <c r="H5" s="652" t="s">
        <v>486</v>
      </c>
      <c r="I5" s="652"/>
    </row>
    <row r="6" spans="1:9" ht="19.5" customHeight="1">
      <c r="A6" s="643"/>
      <c r="B6" s="258" t="s">
        <v>144</v>
      </c>
      <c r="C6" s="258" t="s">
        <v>145</v>
      </c>
      <c r="D6" s="258"/>
      <c r="E6" s="258" t="s">
        <v>144</v>
      </c>
      <c r="F6" s="258" t="s">
        <v>145</v>
      </c>
      <c r="G6" s="258"/>
      <c r="H6" s="258" t="s">
        <v>144</v>
      </c>
      <c r="I6" s="258" t="s">
        <v>145</v>
      </c>
    </row>
    <row r="7" spans="1:9" ht="21" customHeight="1">
      <c r="A7" s="66" t="s">
        <v>115</v>
      </c>
      <c r="B7" s="343">
        <v>2</v>
      </c>
      <c r="C7" s="343">
        <v>9</v>
      </c>
      <c r="D7" s="274"/>
      <c r="E7" s="343">
        <v>8</v>
      </c>
      <c r="F7" s="343">
        <v>91</v>
      </c>
      <c r="G7" s="274"/>
      <c r="H7" s="275">
        <v>0</v>
      </c>
      <c r="I7" s="275">
        <v>20</v>
      </c>
    </row>
    <row r="8" spans="1:9" ht="21" customHeight="1">
      <c r="A8" s="66" t="s">
        <v>441</v>
      </c>
      <c r="B8" s="80">
        <v>1</v>
      </c>
      <c r="C8" s="80">
        <v>1</v>
      </c>
      <c r="D8" s="269"/>
      <c r="E8" s="80">
        <v>0</v>
      </c>
      <c r="F8" s="80">
        <v>1</v>
      </c>
      <c r="G8" s="269"/>
      <c r="H8" s="270">
        <v>0</v>
      </c>
      <c r="I8" s="270">
        <v>0</v>
      </c>
    </row>
    <row r="9" spans="1:9" ht="21" customHeight="1">
      <c r="A9" s="66" t="s">
        <v>116</v>
      </c>
      <c r="B9" s="80">
        <v>2</v>
      </c>
      <c r="C9" s="80">
        <v>1</v>
      </c>
      <c r="D9" s="269"/>
      <c r="E9" s="80">
        <v>5</v>
      </c>
      <c r="F9" s="80">
        <v>23</v>
      </c>
      <c r="G9" s="269"/>
      <c r="H9" s="270">
        <v>0</v>
      </c>
      <c r="I9" s="270">
        <v>0</v>
      </c>
    </row>
    <row r="10" spans="1:9" ht="21" customHeight="1">
      <c r="A10" s="66" t="s">
        <v>442</v>
      </c>
      <c r="B10" s="270">
        <v>0</v>
      </c>
      <c r="C10" s="270">
        <v>0</v>
      </c>
      <c r="D10" s="269"/>
      <c r="E10" s="80">
        <v>39</v>
      </c>
      <c r="F10" s="80">
        <v>27</v>
      </c>
      <c r="G10" s="269"/>
      <c r="H10" s="270">
        <v>0</v>
      </c>
      <c r="I10" s="270">
        <v>0</v>
      </c>
    </row>
    <row r="11" spans="1:9" ht="21" customHeight="1">
      <c r="A11" s="66" t="s">
        <v>174</v>
      </c>
      <c r="B11" s="80">
        <v>0</v>
      </c>
      <c r="C11" s="80">
        <v>3</v>
      </c>
      <c r="D11" s="269"/>
      <c r="E11" s="80">
        <v>34</v>
      </c>
      <c r="F11" s="80">
        <v>52</v>
      </c>
      <c r="G11" s="269"/>
      <c r="H11" s="270">
        <v>0</v>
      </c>
      <c r="I11" s="270">
        <v>0</v>
      </c>
    </row>
    <row r="12" spans="1:9" ht="21" customHeight="1">
      <c r="A12" s="66" t="s">
        <v>535</v>
      </c>
      <c r="B12" s="80">
        <v>0</v>
      </c>
      <c r="C12" s="80">
        <v>5</v>
      </c>
      <c r="D12" s="269"/>
      <c r="E12" s="80">
        <v>1</v>
      </c>
      <c r="F12" s="80">
        <v>25</v>
      </c>
      <c r="G12" s="269"/>
      <c r="H12" s="361">
        <v>1</v>
      </c>
      <c r="I12" s="361">
        <v>35</v>
      </c>
    </row>
    <row r="13" spans="1:9" ht="21" customHeight="1">
      <c r="A13" s="66" t="s">
        <v>176</v>
      </c>
      <c r="B13" s="270">
        <v>0</v>
      </c>
      <c r="C13" s="270">
        <v>0</v>
      </c>
      <c r="D13" s="269"/>
      <c r="E13" s="80">
        <v>0</v>
      </c>
      <c r="F13" s="80">
        <v>16</v>
      </c>
      <c r="G13" s="269"/>
      <c r="H13" s="271">
        <v>0</v>
      </c>
      <c r="I13" s="361">
        <v>3</v>
      </c>
    </row>
    <row r="14" spans="1:9" ht="21" customHeight="1">
      <c r="A14" s="66" t="s">
        <v>177</v>
      </c>
      <c r="B14" s="80">
        <v>1</v>
      </c>
      <c r="C14" s="80">
        <v>1</v>
      </c>
      <c r="D14" s="269"/>
      <c r="E14" s="80">
        <v>0</v>
      </c>
      <c r="F14" s="80">
        <v>7</v>
      </c>
      <c r="G14" s="269"/>
      <c r="H14" s="271">
        <v>0</v>
      </c>
      <c r="I14" s="361">
        <v>8</v>
      </c>
    </row>
    <row r="15" spans="1:9" ht="21" customHeight="1">
      <c r="A15" s="66" t="s">
        <v>178</v>
      </c>
      <c r="B15" s="80">
        <v>0</v>
      </c>
      <c r="C15" s="80">
        <v>4</v>
      </c>
      <c r="D15" s="269"/>
      <c r="E15" s="80">
        <v>0</v>
      </c>
      <c r="F15" s="80">
        <v>4</v>
      </c>
      <c r="G15" s="269"/>
      <c r="H15" s="271">
        <v>0</v>
      </c>
      <c r="I15" s="361">
        <v>3</v>
      </c>
    </row>
    <row r="16" spans="1:9" ht="21" customHeight="1">
      <c r="A16" s="66" t="s">
        <v>162</v>
      </c>
      <c r="B16" s="80">
        <v>0</v>
      </c>
      <c r="C16" s="80">
        <v>3</v>
      </c>
      <c r="D16" s="269"/>
      <c r="E16" s="80">
        <v>17</v>
      </c>
      <c r="F16" s="80">
        <v>194</v>
      </c>
      <c r="G16" s="269"/>
      <c r="H16" s="361">
        <v>5</v>
      </c>
      <c r="I16" s="361">
        <v>306</v>
      </c>
    </row>
    <row r="17" spans="1:9" ht="21" customHeight="1">
      <c r="A17" s="66" t="s">
        <v>276</v>
      </c>
      <c r="B17" s="80">
        <v>2</v>
      </c>
      <c r="C17" s="80">
        <v>4</v>
      </c>
      <c r="D17" s="269"/>
      <c r="E17" s="80">
        <v>3</v>
      </c>
      <c r="F17" s="80">
        <v>107</v>
      </c>
      <c r="G17" s="269"/>
      <c r="H17" s="361">
        <v>2</v>
      </c>
      <c r="I17" s="361">
        <v>160</v>
      </c>
    </row>
    <row r="18" spans="1:9" ht="21" customHeight="1">
      <c r="A18" s="66" t="s">
        <v>277</v>
      </c>
      <c r="B18" s="80">
        <v>4</v>
      </c>
      <c r="C18" s="80">
        <v>10</v>
      </c>
      <c r="D18" s="269"/>
      <c r="E18" s="80">
        <v>0</v>
      </c>
      <c r="F18" s="80">
        <v>9</v>
      </c>
      <c r="G18" s="269"/>
      <c r="H18" s="361">
        <v>0</v>
      </c>
      <c r="I18" s="361">
        <v>2</v>
      </c>
    </row>
    <row r="19" spans="1:9" ht="21" customHeight="1">
      <c r="A19" s="66" t="s">
        <v>411</v>
      </c>
      <c r="B19" s="80">
        <v>0</v>
      </c>
      <c r="C19" s="80">
        <v>5</v>
      </c>
      <c r="D19" s="269"/>
      <c r="E19" s="80">
        <v>0</v>
      </c>
      <c r="F19" s="80">
        <v>23</v>
      </c>
      <c r="G19" s="269"/>
      <c r="H19" s="271">
        <v>0</v>
      </c>
      <c r="I19" s="361">
        <v>4</v>
      </c>
    </row>
    <row r="20" spans="1:9" ht="21" customHeight="1">
      <c r="A20" s="66" t="s">
        <v>412</v>
      </c>
      <c r="B20" s="80">
        <v>1</v>
      </c>
      <c r="C20" s="80">
        <v>6</v>
      </c>
      <c r="D20" s="269"/>
      <c r="E20" s="80">
        <v>51</v>
      </c>
      <c r="F20" s="80">
        <v>66</v>
      </c>
      <c r="G20" s="269"/>
      <c r="H20" s="271">
        <v>0</v>
      </c>
      <c r="I20" s="361">
        <v>21</v>
      </c>
    </row>
    <row r="21" spans="1:9" ht="21" customHeight="1">
      <c r="A21" s="66" t="s">
        <v>414</v>
      </c>
      <c r="B21" s="80">
        <v>1</v>
      </c>
      <c r="C21" s="80">
        <v>0</v>
      </c>
      <c r="D21" s="269"/>
      <c r="E21" s="80">
        <v>0</v>
      </c>
      <c r="F21" s="80">
        <v>7</v>
      </c>
      <c r="G21" s="269"/>
      <c r="H21" s="271">
        <v>0</v>
      </c>
      <c r="I21" s="361">
        <v>3</v>
      </c>
    </row>
    <row r="22" spans="1:9" ht="21" customHeight="1">
      <c r="A22" s="66" t="s">
        <v>163</v>
      </c>
      <c r="B22" s="80">
        <v>1</v>
      </c>
      <c r="C22" s="80">
        <v>12</v>
      </c>
      <c r="D22" s="269"/>
      <c r="E22" s="80">
        <v>2</v>
      </c>
      <c r="F22" s="80">
        <v>89</v>
      </c>
      <c r="G22" s="269"/>
      <c r="H22" s="271">
        <v>3</v>
      </c>
      <c r="I22" s="361">
        <v>55</v>
      </c>
    </row>
    <row r="23" spans="1:9" ht="21" customHeight="1">
      <c r="A23" s="66" t="s">
        <v>413</v>
      </c>
      <c r="B23" s="80">
        <v>0</v>
      </c>
      <c r="C23" s="80">
        <v>0</v>
      </c>
      <c r="D23" s="80"/>
      <c r="E23" s="80">
        <v>0</v>
      </c>
      <c r="F23" s="80">
        <v>0</v>
      </c>
      <c r="G23" s="80"/>
      <c r="H23" s="80">
        <v>0</v>
      </c>
      <c r="I23" s="80">
        <v>0</v>
      </c>
    </row>
    <row r="24" spans="1:9" ht="21" customHeight="1">
      <c r="A24" s="66" t="s">
        <v>2</v>
      </c>
      <c r="B24" s="159">
        <v>2</v>
      </c>
      <c r="C24" s="159">
        <v>2</v>
      </c>
      <c r="D24" s="159"/>
      <c r="E24" s="159">
        <v>0</v>
      </c>
      <c r="F24" s="159">
        <v>13</v>
      </c>
      <c r="G24" s="159"/>
      <c r="H24" s="276">
        <v>0</v>
      </c>
      <c r="I24" s="362">
        <v>11</v>
      </c>
    </row>
    <row r="25" spans="1:9" ht="21" customHeight="1" thickBot="1">
      <c r="A25" s="259" t="s">
        <v>49</v>
      </c>
      <c r="B25" s="172">
        <f>SUM(B7:B24)</f>
        <v>17</v>
      </c>
      <c r="C25" s="172">
        <f>SUM(C7:C24)</f>
        <v>66</v>
      </c>
      <c r="D25" s="172"/>
      <c r="E25" s="172">
        <f>SUM(E7:E24)</f>
        <v>160</v>
      </c>
      <c r="F25" s="172">
        <f>SUM(F7:F24)</f>
        <v>754</v>
      </c>
      <c r="G25" s="172"/>
      <c r="H25" s="172">
        <f>SUM(H7:H24)</f>
        <v>11</v>
      </c>
      <c r="I25" s="172">
        <f>SUM(I7:I24)</f>
        <v>631</v>
      </c>
    </row>
    <row r="26" spans="1:9" ht="12" customHeight="1" thickTop="1">
      <c r="E26" s="101"/>
      <c r="F26" s="101"/>
      <c r="H26" s="101"/>
      <c r="I26" s="45" t="s">
        <v>25</v>
      </c>
    </row>
    <row r="27" spans="1:9" ht="25.5" customHeight="1">
      <c r="A27" s="583" t="s">
        <v>487</v>
      </c>
      <c r="B27" s="583"/>
      <c r="C27" s="583"/>
      <c r="D27" s="583"/>
      <c r="E27" s="583"/>
      <c r="F27" s="583"/>
      <c r="G27" s="583"/>
      <c r="H27" s="583"/>
      <c r="I27" s="583"/>
    </row>
    <row r="28" spans="1:9" ht="18" customHeight="1">
      <c r="A28" s="495" t="s">
        <v>533</v>
      </c>
      <c r="B28" s="495"/>
      <c r="C28" s="589">
        <v>58</v>
      </c>
      <c r="D28" s="589"/>
      <c r="E28" s="589"/>
      <c r="F28" s="101"/>
      <c r="H28" s="101"/>
      <c r="I28" s="101"/>
    </row>
    <row r="29" spans="1:9" ht="5.25" customHeight="1">
      <c r="A29" s="101"/>
      <c r="E29" s="101"/>
      <c r="F29" s="101"/>
      <c r="H29" s="101"/>
      <c r="I29" s="101"/>
    </row>
    <row r="30" spans="1:9" ht="28.5" customHeight="1">
      <c r="A30" s="601" t="s">
        <v>225</v>
      </c>
      <c r="B30" s="601"/>
      <c r="C30" s="601"/>
      <c r="D30" s="601"/>
      <c r="E30" s="601"/>
      <c r="F30" s="601"/>
      <c r="G30" s="601"/>
      <c r="H30" s="601"/>
      <c r="I30" s="601"/>
    </row>
    <row r="31" spans="1:9" ht="36.75" customHeight="1" thickBot="1">
      <c r="A31" s="638" t="s">
        <v>603</v>
      </c>
      <c r="B31" s="638"/>
      <c r="C31" s="638"/>
      <c r="D31" s="638"/>
      <c r="E31" s="638"/>
      <c r="F31" s="638"/>
      <c r="G31" s="638"/>
      <c r="H31" s="638"/>
      <c r="I31" s="638"/>
    </row>
    <row r="32" spans="1:9" ht="24.75" customHeight="1" thickTop="1">
      <c r="A32" s="595" t="s">
        <v>161</v>
      </c>
      <c r="B32" s="595" t="s">
        <v>530</v>
      </c>
      <c r="C32" s="595"/>
      <c r="D32" s="595"/>
      <c r="E32" s="595"/>
      <c r="F32" s="595"/>
      <c r="G32" s="595"/>
      <c r="H32" s="595"/>
      <c r="I32" s="595"/>
    </row>
    <row r="33" spans="1:9" ht="21" customHeight="1">
      <c r="A33" s="650"/>
      <c r="B33" s="652" t="s">
        <v>481</v>
      </c>
      <c r="C33" s="652"/>
      <c r="D33" s="485"/>
      <c r="E33" s="674" t="s">
        <v>482</v>
      </c>
      <c r="F33" s="674"/>
      <c r="G33" s="485"/>
      <c r="H33" s="652" t="s">
        <v>483</v>
      </c>
      <c r="I33" s="652"/>
    </row>
    <row r="34" spans="1:9" ht="18.75" customHeight="1">
      <c r="A34" s="643"/>
      <c r="B34" s="3" t="s">
        <v>144</v>
      </c>
      <c r="C34" s="3" t="s">
        <v>145</v>
      </c>
      <c r="D34" s="258"/>
      <c r="E34" s="3" t="s">
        <v>144</v>
      </c>
      <c r="F34" s="3" t="s">
        <v>145</v>
      </c>
      <c r="G34" s="258"/>
      <c r="H34" s="3" t="s">
        <v>144</v>
      </c>
      <c r="I34" s="3" t="s">
        <v>145</v>
      </c>
    </row>
    <row r="35" spans="1:9" ht="21" customHeight="1">
      <c r="A35" s="66" t="s">
        <v>115</v>
      </c>
      <c r="B35" s="80">
        <v>0</v>
      </c>
      <c r="C35" s="80">
        <v>13</v>
      </c>
      <c r="D35" s="80"/>
      <c r="E35" s="80">
        <v>0</v>
      </c>
      <c r="F35" s="80">
        <v>122</v>
      </c>
      <c r="G35" s="80"/>
      <c r="H35" s="80">
        <v>2</v>
      </c>
      <c r="I35" s="80">
        <v>544</v>
      </c>
    </row>
    <row r="36" spans="1:9" ht="21" customHeight="1">
      <c r="A36" s="66" t="s">
        <v>441</v>
      </c>
      <c r="B36" s="80">
        <v>0</v>
      </c>
      <c r="C36" s="80">
        <v>1</v>
      </c>
      <c r="D36" s="80"/>
      <c r="E36" s="80">
        <v>0</v>
      </c>
      <c r="F36" s="574">
        <v>1</v>
      </c>
      <c r="G36" s="80"/>
      <c r="H36" s="80">
        <v>1</v>
      </c>
      <c r="I36" s="80">
        <v>0</v>
      </c>
    </row>
    <row r="37" spans="1:9" ht="21" customHeight="1">
      <c r="A37" s="66" t="s">
        <v>116</v>
      </c>
      <c r="B37" s="80">
        <v>0</v>
      </c>
      <c r="C37" s="80">
        <v>0</v>
      </c>
      <c r="D37" s="80"/>
      <c r="E37" s="80">
        <v>0</v>
      </c>
      <c r="F37" s="80">
        <v>31</v>
      </c>
      <c r="G37" s="80"/>
      <c r="H37" s="80">
        <v>0</v>
      </c>
      <c r="I37" s="80">
        <v>21</v>
      </c>
    </row>
    <row r="38" spans="1:9" ht="21" customHeight="1">
      <c r="A38" s="66" t="s">
        <v>442</v>
      </c>
      <c r="B38" s="80">
        <v>0</v>
      </c>
      <c r="C38" s="80">
        <v>0</v>
      </c>
      <c r="D38" s="80"/>
      <c r="E38" s="80">
        <v>1</v>
      </c>
      <c r="F38" s="80">
        <v>21</v>
      </c>
      <c r="G38" s="80"/>
      <c r="H38" s="80">
        <v>2</v>
      </c>
      <c r="I38" s="80">
        <v>83</v>
      </c>
    </row>
    <row r="39" spans="1:9" ht="21" customHeight="1">
      <c r="A39" s="66" t="s">
        <v>174</v>
      </c>
      <c r="B39" s="80">
        <v>0</v>
      </c>
      <c r="C39" s="80">
        <v>0</v>
      </c>
      <c r="D39" s="80"/>
      <c r="E39" s="80">
        <v>0</v>
      </c>
      <c r="F39" s="80">
        <v>97</v>
      </c>
      <c r="G39" s="80"/>
      <c r="H39" s="80">
        <v>2</v>
      </c>
      <c r="I39" s="80">
        <v>214</v>
      </c>
    </row>
    <row r="40" spans="1:9" ht="21" customHeight="1">
      <c r="A40" s="66" t="s">
        <v>535</v>
      </c>
      <c r="B40" s="80">
        <v>0</v>
      </c>
      <c r="C40" s="80">
        <v>10</v>
      </c>
      <c r="D40" s="80"/>
      <c r="E40" s="80">
        <v>0</v>
      </c>
      <c r="F40" s="80">
        <v>13</v>
      </c>
      <c r="G40" s="80"/>
      <c r="H40" s="80">
        <v>1</v>
      </c>
      <c r="I40" s="80">
        <v>24</v>
      </c>
    </row>
    <row r="41" spans="1:9" ht="21" customHeight="1">
      <c r="A41" s="66" t="s">
        <v>176</v>
      </c>
      <c r="B41" s="80">
        <v>0</v>
      </c>
      <c r="C41" s="80">
        <v>4</v>
      </c>
      <c r="D41" s="80"/>
      <c r="E41" s="80">
        <v>0</v>
      </c>
      <c r="F41" s="80">
        <v>2</v>
      </c>
      <c r="G41" s="80"/>
      <c r="H41" s="80">
        <v>2</v>
      </c>
      <c r="I41" s="80">
        <v>16</v>
      </c>
    </row>
    <row r="42" spans="1:9" ht="21" customHeight="1">
      <c r="A42" s="66" t="s">
        <v>177</v>
      </c>
      <c r="B42" s="80">
        <v>2</v>
      </c>
      <c r="C42" s="80">
        <v>4</v>
      </c>
      <c r="D42" s="80"/>
      <c r="E42" s="80">
        <v>0</v>
      </c>
      <c r="F42" s="80">
        <v>1</v>
      </c>
      <c r="G42" s="80"/>
      <c r="H42" s="80">
        <v>1</v>
      </c>
      <c r="I42" s="80">
        <v>1</v>
      </c>
    </row>
    <row r="43" spans="1:9" ht="21" customHeight="1">
      <c r="A43" s="66" t="s">
        <v>178</v>
      </c>
      <c r="B43" s="80">
        <v>1</v>
      </c>
      <c r="C43" s="80">
        <v>0</v>
      </c>
      <c r="D43" s="80"/>
      <c r="E43" s="80">
        <v>0</v>
      </c>
      <c r="F43" s="80">
        <v>0</v>
      </c>
      <c r="G43" s="80"/>
      <c r="H43" s="80">
        <v>2</v>
      </c>
      <c r="I43" s="80">
        <v>8</v>
      </c>
    </row>
    <row r="44" spans="1:9" ht="21" customHeight="1">
      <c r="A44" s="66" t="s">
        <v>162</v>
      </c>
      <c r="B44" s="80">
        <v>2</v>
      </c>
      <c r="C44" s="80">
        <v>73</v>
      </c>
      <c r="D44" s="80"/>
      <c r="E44" s="80">
        <v>0</v>
      </c>
      <c r="F44" s="80">
        <v>33</v>
      </c>
      <c r="G44" s="80"/>
      <c r="H44" s="80">
        <v>184</v>
      </c>
      <c r="I44" s="80">
        <v>203</v>
      </c>
    </row>
    <row r="45" spans="1:9" ht="21" customHeight="1">
      <c r="A45" s="66" t="s">
        <v>276</v>
      </c>
      <c r="B45" s="80">
        <v>1</v>
      </c>
      <c r="C45" s="80">
        <v>20</v>
      </c>
      <c r="D45" s="80"/>
      <c r="E45" s="80">
        <v>0</v>
      </c>
      <c r="F45" s="80">
        <v>2</v>
      </c>
      <c r="G45" s="80"/>
      <c r="H45" s="80">
        <v>44</v>
      </c>
      <c r="I45" s="80">
        <v>57</v>
      </c>
    </row>
    <row r="46" spans="1:9" ht="21" customHeight="1">
      <c r="A46" s="66" t="s">
        <v>277</v>
      </c>
      <c r="B46" s="80">
        <v>0</v>
      </c>
      <c r="C46" s="80">
        <v>7</v>
      </c>
      <c r="D46" s="80"/>
      <c r="E46" s="80">
        <v>0</v>
      </c>
      <c r="F46" s="80">
        <v>4</v>
      </c>
      <c r="G46" s="80"/>
      <c r="H46" s="80">
        <v>6</v>
      </c>
      <c r="I46" s="80">
        <v>78</v>
      </c>
    </row>
    <row r="47" spans="1:9" ht="21" customHeight="1">
      <c r="A47" s="66" t="s">
        <v>411</v>
      </c>
      <c r="B47" s="80">
        <v>0</v>
      </c>
      <c r="C47" s="80">
        <v>2</v>
      </c>
      <c r="D47" s="80"/>
      <c r="E47" s="80">
        <v>0</v>
      </c>
      <c r="F47" s="80">
        <v>7</v>
      </c>
      <c r="G47" s="80"/>
      <c r="H47" s="80">
        <v>1</v>
      </c>
      <c r="I47" s="80">
        <v>135</v>
      </c>
    </row>
    <row r="48" spans="1:9" ht="21" customHeight="1">
      <c r="A48" s="66" t="s">
        <v>412</v>
      </c>
      <c r="B48" s="80">
        <v>0</v>
      </c>
      <c r="C48" s="80">
        <v>2</v>
      </c>
      <c r="D48" s="80"/>
      <c r="E48" s="80">
        <v>0</v>
      </c>
      <c r="F48" s="80">
        <v>21</v>
      </c>
      <c r="G48" s="80"/>
      <c r="H48" s="80">
        <v>9</v>
      </c>
      <c r="I48" s="80">
        <v>386</v>
      </c>
    </row>
    <row r="49" spans="1:9" ht="21" customHeight="1">
      <c r="A49" s="66" t="s">
        <v>414</v>
      </c>
      <c r="B49" s="80">
        <v>0</v>
      </c>
      <c r="C49" s="80">
        <v>0</v>
      </c>
      <c r="D49" s="80"/>
      <c r="E49" s="80">
        <v>0</v>
      </c>
      <c r="F49" s="80">
        <v>2</v>
      </c>
      <c r="G49" s="80"/>
      <c r="H49" s="80">
        <v>0</v>
      </c>
      <c r="I49" s="80">
        <v>1</v>
      </c>
    </row>
    <row r="50" spans="1:9" ht="21" customHeight="1">
      <c r="A50" s="66" t="s">
        <v>163</v>
      </c>
      <c r="B50" s="80">
        <v>2</v>
      </c>
      <c r="C50" s="80">
        <v>14</v>
      </c>
      <c r="D50" s="80"/>
      <c r="E50" s="80">
        <v>1</v>
      </c>
      <c r="F50" s="80">
        <v>80</v>
      </c>
      <c r="G50" s="80"/>
      <c r="H50" s="80">
        <v>6</v>
      </c>
      <c r="I50" s="80">
        <v>262</v>
      </c>
    </row>
    <row r="51" spans="1:9" ht="21" customHeight="1">
      <c r="A51" s="66" t="s">
        <v>413</v>
      </c>
      <c r="B51" s="80">
        <v>0</v>
      </c>
      <c r="C51" s="80">
        <v>0</v>
      </c>
      <c r="D51" s="80"/>
      <c r="E51" s="80">
        <v>0</v>
      </c>
      <c r="F51" s="80">
        <v>1</v>
      </c>
      <c r="G51" s="80"/>
      <c r="H51" s="80">
        <v>0</v>
      </c>
      <c r="I51" s="80">
        <v>3</v>
      </c>
    </row>
    <row r="52" spans="1:9" ht="21" customHeight="1">
      <c r="A52" s="66" t="s">
        <v>2</v>
      </c>
      <c r="B52" s="80">
        <v>3</v>
      </c>
      <c r="C52" s="80">
        <v>3</v>
      </c>
      <c r="D52" s="80"/>
      <c r="E52" s="80">
        <v>0</v>
      </c>
      <c r="F52" s="80">
        <v>3</v>
      </c>
      <c r="G52" s="80"/>
      <c r="H52" s="80">
        <v>3</v>
      </c>
      <c r="I52" s="80">
        <v>44</v>
      </c>
    </row>
    <row r="53" spans="1:9" ht="21" customHeight="1" thickBot="1">
      <c r="A53" s="259" t="s">
        <v>49</v>
      </c>
      <c r="B53" s="172">
        <f>SUM(B35:B52)</f>
        <v>11</v>
      </c>
      <c r="C53" s="172">
        <f>SUM(C35:C52)</f>
        <v>153</v>
      </c>
      <c r="D53" s="172"/>
      <c r="E53" s="172">
        <f>SUM(E35:E52)</f>
        <v>2</v>
      </c>
      <c r="F53" s="172">
        <f>SUM(F35:F52)</f>
        <v>441</v>
      </c>
      <c r="G53" s="172"/>
      <c r="H53" s="172">
        <f>SUM(H35:H52)</f>
        <v>266</v>
      </c>
      <c r="I53" s="172">
        <f>SUM(I35:I52)</f>
        <v>2080</v>
      </c>
    </row>
    <row r="54" spans="1:9" ht="1.5" customHeight="1" thickTop="1">
      <c r="A54" s="364"/>
      <c r="B54" s="365"/>
      <c r="C54" s="365"/>
      <c r="D54" s="365"/>
      <c r="E54" s="365"/>
      <c r="F54" s="365"/>
      <c r="G54" s="365"/>
      <c r="H54" s="365"/>
      <c r="I54" s="365"/>
    </row>
    <row r="55" spans="1:9" ht="26.25" customHeight="1">
      <c r="A55" s="583" t="s">
        <v>487</v>
      </c>
      <c r="B55" s="583"/>
      <c r="C55" s="583"/>
      <c r="D55" s="583"/>
      <c r="E55" s="583"/>
      <c r="F55" s="583"/>
      <c r="G55" s="583"/>
      <c r="H55" s="583"/>
      <c r="I55" s="583"/>
    </row>
    <row r="56" spans="1:9" ht="24.75" customHeight="1">
      <c r="A56" s="495" t="s">
        <v>532</v>
      </c>
      <c r="B56" s="495"/>
      <c r="C56" s="589">
        <v>59</v>
      </c>
      <c r="D56" s="589"/>
      <c r="E56" s="589"/>
      <c r="F56" s="99"/>
      <c r="G56" s="4"/>
      <c r="H56" s="99"/>
      <c r="I56" s="99"/>
    </row>
    <row r="57" spans="1:9">
      <c r="E57" s="99"/>
      <c r="F57" s="99"/>
      <c r="H57" s="99"/>
      <c r="I57" s="99"/>
    </row>
  </sheetData>
  <mergeCells count="18">
    <mergeCell ref="C56:E56"/>
    <mergeCell ref="C28:E28"/>
    <mergeCell ref="B33:C33"/>
    <mergeCell ref="E33:F33"/>
    <mergeCell ref="H33:I33"/>
    <mergeCell ref="B32:I32"/>
    <mergeCell ref="A55:I55"/>
    <mergeCell ref="A27:I27"/>
    <mergeCell ref="A30:I30"/>
    <mergeCell ref="A31:I31"/>
    <mergeCell ref="A32:A34"/>
    <mergeCell ref="A2:I2"/>
    <mergeCell ref="A3:I3"/>
    <mergeCell ref="A4:A6"/>
    <mergeCell ref="H5:I5"/>
    <mergeCell ref="B4:I4"/>
    <mergeCell ref="B5:C5"/>
    <mergeCell ref="E5:F5"/>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xl/worksheets/sheet17.xml><?xml version="1.0" encoding="utf-8"?>
<worksheet xmlns="http://schemas.openxmlformats.org/spreadsheetml/2006/main" xmlns:r="http://schemas.openxmlformats.org/officeDocument/2006/relationships">
  <sheetPr>
    <tabColor theme="6" tint="-0.249977111117893"/>
  </sheetPr>
  <dimension ref="A1:I55"/>
  <sheetViews>
    <sheetView rightToLeft="1" view="pageBreakPreview" topLeftCell="B27" zoomScaleSheetLayoutView="100" workbookViewId="0">
      <selection activeCell="J27" sqref="J1:T1048576"/>
    </sheetView>
  </sheetViews>
  <sheetFormatPr defaultRowHeight="14.25"/>
  <cols>
    <col min="1" max="1" width="29.75" style="57" customWidth="1"/>
    <col min="2" max="3" width="11.75" style="57" customWidth="1"/>
    <col min="4" max="4" width="0.75" style="57" customWidth="1"/>
    <col min="5" max="6" width="11.75" style="57" customWidth="1"/>
    <col min="7" max="7" width="0.75" style="57" customWidth="1"/>
    <col min="8" max="9" width="11.75" style="57" customWidth="1"/>
    <col min="10" max="236" width="9.125" style="57"/>
    <col min="237" max="237" width="29.75" style="57" customWidth="1"/>
    <col min="238" max="239" width="11.75" style="57" customWidth="1"/>
    <col min="240" max="240" width="0.75" style="57" customWidth="1"/>
    <col min="241" max="242" width="11.75" style="57" customWidth="1"/>
    <col min="243" max="243" width="0.875" style="57" customWidth="1"/>
    <col min="244" max="245" width="11.75" style="57" customWidth="1"/>
    <col min="246" max="492" width="9.125" style="57"/>
    <col min="493" max="493" width="29.75" style="57" customWidth="1"/>
    <col min="494" max="495" width="11.75" style="57" customWidth="1"/>
    <col min="496" max="496" width="0.75" style="57" customWidth="1"/>
    <col min="497" max="498" width="11.75" style="57" customWidth="1"/>
    <col min="499" max="499" width="0.875" style="57" customWidth="1"/>
    <col min="500" max="501" width="11.75" style="57" customWidth="1"/>
    <col min="502" max="748" width="9.125" style="57"/>
    <col min="749" max="749" width="29.75" style="57" customWidth="1"/>
    <col min="750" max="751" width="11.75" style="57" customWidth="1"/>
    <col min="752" max="752" width="0.75" style="57" customWidth="1"/>
    <col min="753" max="754" width="11.75" style="57" customWidth="1"/>
    <col min="755" max="755" width="0.875" style="57" customWidth="1"/>
    <col min="756" max="757" width="11.75" style="57" customWidth="1"/>
    <col min="758" max="1004" width="9.125" style="57"/>
    <col min="1005" max="1005" width="29.75" style="57" customWidth="1"/>
    <col min="1006" max="1007" width="11.75" style="57" customWidth="1"/>
    <col min="1008" max="1008" width="0.75" style="57" customWidth="1"/>
    <col min="1009" max="1010" width="11.75" style="57" customWidth="1"/>
    <col min="1011" max="1011" width="0.875" style="57" customWidth="1"/>
    <col min="1012" max="1013" width="11.75" style="57" customWidth="1"/>
    <col min="1014" max="1260" width="9.125" style="57"/>
    <col min="1261" max="1261" width="29.75" style="57" customWidth="1"/>
    <col min="1262" max="1263" width="11.75" style="57" customWidth="1"/>
    <col min="1264" max="1264" width="0.75" style="57" customWidth="1"/>
    <col min="1265" max="1266" width="11.75" style="57" customWidth="1"/>
    <col min="1267" max="1267" width="0.875" style="57" customWidth="1"/>
    <col min="1268" max="1269" width="11.75" style="57" customWidth="1"/>
    <col min="1270" max="1516" width="9.125" style="57"/>
    <col min="1517" max="1517" width="29.75" style="57" customWidth="1"/>
    <col min="1518" max="1519" width="11.75" style="57" customWidth="1"/>
    <col min="1520" max="1520" width="0.75" style="57" customWidth="1"/>
    <col min="1521" max="1522" width="11.75" style="57" customWidth="1"/>
    <col min="1523" max="1523" width="0.875" style="57" customWidth="1"/>
    <col min="1524" max="1525" width="11.75" style="57" customWidth="1"/>
    <col min="1526" max="1772" width="9.125" style="57"/>
    <col min="1773" max="1773" width="29.75" style="57" customWidth="1"/>
    <col min="1774" max="1775" width="11.75" style="57" customWidth="1"/>
    <col min="1776" max="1776" width="0.75" style="57" customWidth="1"/>
    <col min="1777" max="1778" width="11.75" style="57" customWidth="1"/>
    <col min="1779" max="1779" width="0.875" style="57" customWidth="1"/>
    <col min="1780" max="1781" width="11.75" style="57" customWidth="1"/>
    <col min="1782" max="2028" width="9.125" style="57"/>
    <col min="2029" max="2029" width="29.75" style="57" customWidth="1"/>
    <col min="2030" max="2031" width="11.75" style="57" customWidth="1"/>
    <col min="2032" max="2032" width="0.75" style="57" customWidth="1"/>
    <col min="2033" max="2034" width="11.75" style="57" customWidth="1"/>
    <col min="2035" max="2035" width="0.875" style="57" customWidth="1"/>
    <col min="2036" max="2037" width="11.75" style="57" customWidth="1"/>
    <col min="2038" max="2284" width="9.125" style="57"/>
    <col min="2285" max="2285" width="29.75" style="57" customWidth="1"/>
    <col min="2286" max="2287" width="11.75" style="57" customWidth="1"/>
    <col min="2288" max="2288" width="0.75" style="57" customWidth="1"/>
    <col min="2289" max="2290" width="11.75" style="57" customWidth="1"/>
    <col min="2291" max="2291" width="0.875" style="57" customWidth="1"/>
    <col min="2292" max="2293" width="11.75" style="57" customWidth="1"/>
    <col min="2294" max="2540" width="9.125" style="57"/>
    <col min="2541" max="2541" width="29.75" style="57" customWidth="1"/>
    <col min="2542" max="2543" width="11.75" style="57" customWidth="1"/>
    <col min="2544" max="2544" width="0.75" style="57" customWidth="1"/>
    <col min="2545" max="2546" width="11.75" style="57" customWidth="1"/>
    <col min="2547" max="2547" width="0.875" style="57" customWidth="1"/>
    <col min="2548" max="2549" width="11.75" style="57" customWidth="1"/>
    <col min="2550" max="2796" width="9.125" style="57"/>
    <col min="2797" max="2797" width="29.75" style="57" customWidth="1"/>
    <col min="2798" max="2799" width="11.75" style="57" customWidth="1"/>
    <col min="2800" max="2800" width="0.75" style="57" customWidth="1"/>
    <col min="2801" max="2802" width="11.75" style="57" customWidth="1"/>
    <col min="2803" max="2803" width="0.875" style="57" customWidth="1"/>
    <col min="2804" max="2805" width="11.75" style="57" customWidth="1"/>
    <col min="2806" max="3052" width="9.125" style="57"/>
    <col min="3053" max="3053" width="29.75" style="57" customWidth="1"/>
    <col min="3054" max="3055" width="11.75" style="57" customWidth="1"/>
    <col min="3056" max="3056" width="0.75" style="57" customWidth="1"/>
    <col min="3057" max="3058" width="11.75" style="57" customWidth="1"/>
    <col min="3059" max="3059" width="0.875" style="57" customWidth="1"/>
    <col min="3060" max="3061" width="11.75" style="57" customWidth="1"/>
    <col min="3062" max="3308" width="9.125" style="57"/>
    <col min="3309" max="3309" width="29.75" style="57" customWidth="1"/>
    <col min="3310" max="3311" width="11.75" style="57" customWidth="1"/>
    <col min="3312" max="3312" width="0.75" style="57" customWidth="1"/>
    <col min="3313" max="3314" width="11.75" style="57" customWidth="1"/>
    <col min="3315" max="3315" width="0.875" style="57" customWidth="1"/>
    <col min="3316" max="3317" width="11.75" style="57" customWidth="1"/>
    <col min="3318" max="3564" width="9.125" style="57"/>
    <col min="3565" max="3565" width="29.75" style="57" customWidth="1"/>
    <col min="3566" max="3567" width="11.75" style="57" customWidth="1"/>
    <col min="3568" max="3568" width="0.75" style="57" customWidth="1"/>
    <col min="3569" max="3570" width="11.75" style="57" customWidth="1"/>
    <col min="3571" max="3571" width="0.875" style="57" customWidth="1"/>
    <col min="3572" max="3573" width="11.75" style="57" customWidth="1"/>
    <col min="3574" max="3820" width="9.125" style="57"/>
    <col min="3821" max="3821" width="29.75" style="57" customWidth="1"/>
    <col min="3822" max="3823" width="11.75" style="57" customWidth="1"/>
    <col min="3824" max="3824" width="0.75" style="57" customWidth="1"/>
    <col min="3825" max="3826" width="11.75" style="57" customWidth="1"/>
    <col min="3827" max="3827" width="0.875" style="57" customWidth="1"/>
    <col min="3828" max="3829" width="11.75" style="57" customWidth="1"/>
    <col min="3830" max="4076" width="9.125" style="57"/>
    <col min="4077" max="4077" width="29.75" style="57" customWidth="1"/>
    <col min="4078" max="4079" width="11.75" style="57" customWidth="1"/>
    <col min="4080" max="4080" width="0.75" style="57" customWidth="1"/>
    <col min="4081" max="4082" width="11.75" style="57" customWidth="1"/>
    <col min="4083" max="4083" width="0.875" style="57" customWidth="1"/>
    <col min="4084" max="4085" width="11.75" style="57" customWidth="1"/>
    <col min="4086" max="4332" width="9.125" style="57"/>
    <col min="4333" max="4333" width="29.75" style="57" customWidth="1"/>
    <col min="4334" max="4335" width="11.75" style="57" customWidth="1"/>
    <col min="4336" max="4336" width="0.75" style="57" customWidth="1"/>
    <col min="4337" max="4338" width="11.75" style="57" customWidth="1"/>
    <col min="4339" max="4339" width="0.875" style="57" customWidth="1"/>
    <col min="4340" max="4341" width="11.75" style="57" customWidth="1"/>
    <col min="4342" max="4588" width="9.125" style="57"/>
    <col min="4589" max="4589" width="29.75" style="57" customWidth="1"/>
    <col min="4590" max="4591" width="11.75" style="57" customWidth="1"/>
    <col min="4592" max="4592" width="0.75" style="57" customWidth="1"/>
    <col min="4593" max="4594" width="11.75" style="57" customWidth="1"/>
    <col min="4595" max="4595" width="0.875" style="57" customWidth="1"/>
    <col min="4596" max="4597" width="11.75" style="57" customWidth="1"/>
    <col min="4598" max="4844" width="9.125" style="57"/>
    <col min="4845" max="4845" width="29.75" style="57" customWidth="1"/>
    <col min="4846" max="4847" width="11.75" style="57" customWidth="1"/>
    <col min="4848" max="4848" width="0.75" style="57" customWidth="1"/>
    <col min="4849" max="4850" width="11.75" style="57" customWidth="1"/>
    <col min="4851" max="4851" width="0.875" style="57" customWidth="1"/>
    <col min="4852" max="4853" width="11.75" style="57" customWidth="1"/>
    <col min="4854" max="5100" width="9.125" style="57"/>
    <col min="5101" max="5101" width="29.75" style="57" customWidth="1"/>
    <col min="5102" max="5103" width="11.75" style="57" customWidth="1"/>
    <col min="5104" max="5104" width="0.75" style="57" customWidth="1"/>
    <col min="5105" max="5106" width="11.75" style="57" customWidth="1"/>
    <col min="5107" max="5107" width="0.875" style="57" customWidth="1"/>
    <col min="5108" max="5109" width="11.75" style="57" customWidth="1"/>
    <col min="5110" max="5356" width="9.125" style="57"/>
    <col min="5357" max="5357" width="29.75" style="57" customWidth="1"/>
    <col min="5358" max="5359" width="11.75" style="57" customWidth="1"/>
    <col min="5360" max="5360" width="0.75" style="57" customWidth="1"/>
    <col min="5361" max="5362" width="11.75" style="57" customWidth="1"/>
    <col min="5363" max="5363" width="0.875" style="57" customWidth="1"/>
    <col min="5364" max="5365" width="11.75" style="57" customWidth="1"/>
    <col min="5366" max="5612" width="9.125" style="57"/>
    <col min="5613" max="5613" width="29.75" style="57" customWidth="1"/>
    <col min="5614" max="5615" width="11.75" style="57" customWidth="1"/>
    <col min="5616" max="5616" width="0.75" style="57" customWidth="1"/>
    <col min="5617" max="5618" width="11.75" style="57" customWidth="1"/>
    <col min="5619" max="5619" width="0.875" style="57" customWidth="1"/>
    <col min="5620" max="5621" width="11.75" style="57" customWidth="1"/>
    <col min="5622" max="5868" width="9.125" style="57"/>
    <col min="5869" max="5869" width="29.75" style="57" customWidth="1"/>
    <col min="5870" max="5871" width="11.75" style="57" customWidth="1"/>
    <col min="5872" max="5872" width="0.75" style="57" customWidth="1"/>
    <col min="5873" max="5874" width="11.75" style="57" customWidth="1"/>
    <col min="5875" max="5875" width="0.875" style="57" customWidth="1"/>
    <col min="5876" max="5877" width="11.75" style="57" customWidth="1"/>
    <col min="5878" max="6124" width="9.125" style="57"/>
    <col min="6125" max="6125" width="29.75" style="57" customWidth="1"/>
    <col min="6126" max="6127" width="11.75" style="57" customWidth="1"/>
    <col min="6128" max="6128" width="0.75" style="57" customWidth="1"/>
    <col min="6129" max="6130" width="11.75" style="57" customWidth="1"/>
    <col min="6131" max="6131" width="0.875" style="57" customWidth="1"/>
    <col min="6132" max="6133" width="11.75" style="57" customWidth="1"/>
    <col min="6134" max="6380" width="9.125" style="57"/>
    <col min="6381" max="6381" width="29.75" style="57" customWidth="1"/>
    <col min="6382" max="6383" width="11.75" style="57" customWidth="1"/>
    <col min="6384" max="6384" width="0.75" style="57" customWidth="1"/>
    <col min="6385" max="6386" width="11.75" style="57" customWidth="1"/>
    <col min="6387" max="6387" width="0.875" style="57" customWidth="1"/>
    <col min="6388" max="6389" width="11.75" style="57" customWidth="1"/>
    <col min="6390" max="6636" width="9.125" style="57"/>
    <col min="6637" max="6637" width="29.75" style="57" customWidth="1"/>
    <col min="6638" max="6639" width="11.75" style="57" customWidth="1"/>
    <col min="6640" max="6640" width="0.75" style="57" customWidth="1"/>
    <col min="6641" max="6642" width="11.75" style="57" customWidth="1"/>
    <col min="6643" max="6643" width="0.875" style="57" customWidth="1"/>
    <col min="6644" max="6645" width="11.75" style="57" customWidth="1"/>
    <col min="6646" max="6892" width="9.125" style="57"/>
    <col min="6893" max="6893" width="29.75" style="57" customWidth="1"/>
    <col min="6894" max="6895" width="11.75" style="57" customWidth="1"/>
    <col min="6896" max="6896" width="0.75" style="57" customWidth="1"/>
    <col min="6897" max="6898" width="11.75" style="57" customWidth="1"/>
    <col min="6899" max="6899" width="0.875" style="57" customWidth="1"/>
    <col min="6900" max="6901" width="11.75" style="57" customWidth="1"/>
    <col min="6902" max="7148" width="9.125" style="57"/>
    <col min="7149" max="7149" width="29.75" style="57" customWidth="1"/>
    <col min="7150" max="7151" width="11.75" style="57" customWidth="1"/>
    <col min="7152" max="7152" width="0.75" style="57" customWidth="1"/>
    <col min="7153" max="7154" width="11.75" style="57" customWidth="1"/>
    <col min="7155" max="7155" width="0.875" style="57" customWidth="1"/>
    <col min="7156" max="7157" width="11.75" style="57" customWidth="1"/>
    <col min="7158" max="7404" width="9.125" style="57"/>
    <col min="7405" max="7405" width="29.75" style="57" customWidth="1"/>
    <col min="7406" max="7407" width="11.75" style="57" customWidth="1"/>
    <col min="7408" max="7408" width="0.75" style="57" customWidth="1"/>
    <col min="7409" max="7410" width="11.75" style="57" customWidth="1"/>
    <col min="7411" max="7411" width="0.875" style="57" customWidth="1"/>
    <col min="7412" max="7413" width="11.75" style="57" customWidth="1"/>
    <col min="7414" max="7660" width="9.125" style="57"/>
    <col min="7661" max="7661" width="29.75" style="57" customWidth="1"/>
    <col min="7662" max="7663" width="11.75" style="57" customWidth="1"/>
    <col min="7664" max="7664" width="0.75" style="57" customWidth="1"/>
    <col min="7665" max="7666" width="11.75" style="57" customWidth="1"/>
    <col min="7667" max="7667" width="0.875" style="57" customWidth="1"/>
    <col min="7668" max="7669" width="11.75" style="57" customWidth="1"/>
    <col min="7670" max="7916" width="9.125" style="57"/>
    <col min="7917" max="7917" width="29.75" style="57" customWidth="1"/>
    <col min="7918" max="7919" width="11.75" style="57" customWidth="1"/>
    <col min="7920" max="7920" width="0.75" style="57" customWidth="1"/>
    <col min="7921" max="7922" width="11.75" style="57" customWidth="1"/>
    <col min="7923" max="7923" width="0.875" style="57" customWidth="1"/>
    <col min="7924" max="7925" width="11.75" style="57" customWidth="1"/>
    <col min="7926" max="8172" width="9.125" style="57"/>
    <col min="8173" max="8173" width="29.75" style="57" customWidth="1"/>
    <col min="8174" max="8175" width="11.75" style="57" customWidth="1"/>
    <col min="8176" max="8176" width="0.75" style="57" customWidth="1"/>
    <col min="8177" max="8178" width="11.75" style="57" customWidth="1"/>
    <col min="8179" max="8179" width="0.875" style="57" customWidth="1"/>
    <col min="8180" max="8181" width="11.75" style="57" customWidth="1"/>
    <col min="8182" max="8428" width="9.125" style="57"/>
    <col min="8429" max="8429" width="29.75" style="57" customWidth="1"/>
    <col min="8430" max="8431" width="11.75" style="57" customWidth="1"/>
    <col min="8432" max="8432" width="0.75" style="57" customWidth="1"/>
    <col min="8433" max="8434" width="11.75" style="57" customWidth="1"/>
    <col min="8435" max="8435" width="0.875" style="57" customWidth="1"/>
    <col min="8436" max="8437" width="11.75" style="57" customWidth="1"/>
    <col min="8438" max="8684" width="9.125" style="57"/>
    <col min="8685" max="8685" width="29.75" style="57" customWidth="1"/>
    <col min="8686" max="8687" width="11.75" style="57" customWidth="1"/>
    <col min="8688" max="8688" width="0.75" style="57" customWidth="1"/>
    <col min="8689" max="8690" width="11.75" style="57" customWidth="1"/>
    <col min="8691" max="8691" width="0.875" style="57" customWidth="1"/>
    <col min="8692" max="8693" width="11.75" style="57" customWidth="1"/>
    <col min="8694" max="8940" width="9.125" style="57"/>
    <col min="8941" max="8941" width="29.75" style="57" customWidth="1"/>
    <col min="8942" max="8943" width="11.75" style="57" customWidth="1"/>
    <col min="8944" max="8944" width="0.75" style="57" customWidth="1"/>
    <col min="8945" max="8946" width="11.75" style="57" customWidth="1"/>
    <col min="8947" max="8947" width="0.875" style="57" customWidth="1"/>
    <col min="8948" max="8949" width="11.75" style="57" customWidth="1"/>
    <col min="8950" max="9196" width="9.125" style="57"/>
    <col min="9197" max="9197" width="29.75" style="57" customWidth="1"/>
    <col min="9198" max="9199" width="11.75" style="57" customWidth="1"/>
    <col min="9200" max="9200" width="0.75" style="57" customWidth="1"/>
    <col min="9201" max="9202" width="11.75" style="57" customWidth="1"/>
    <col min="9203" max="9203" width="0.875" style="57" customWidth="1"/>
    <col min="9204" max="9205" width="11.75" style="57" customWidth="1"/>
    <col min="9206" max="9452" width="9.125" style="57"/>
    <col min="9453" max="9453" width="29.75" style="57" customWidth="1"/>
    <col min="9454" max="9455" width="11.75" style="57" customWidth="1"/>
    <col min="9456" max="9456" width="0.75" style="57" customWidth="1"/>
    <col min="9457" max="9458" width="11.75" style="57" customWidth="1"/>
    <col min="9459" max="9459" width="0.875" style="57" customWidth="1"/>
    <col min="9460" max="9461" width="11.75" style="57" customWidth="1"/>
    <col min="9462" max="9708" width="9.125" style="57"/>
    <col min="9709" max="9709" width="29.75" style="57" customWidth="1"/>
    <col min="9710" max="9711" width="11.75" style="57" customWidth="1"/>
    <col min="9712" max="9712" width="0.75" style="57" customWidth="1"/>
    <col min="9713" max="9714" width="11.75" style="57" customWidth="1"/>
    <col min="9715" max="9715" width="0.875" style="57" customWidth="1"/>
    <col min="9716" max="9717" width="11.75" style="57" customWidth="1"/>
    <col min="9718" max="9964" width="9.125" style="57"/>
    <col min="9965" max="9965" width="29.75" style="57" customWidth="1"/>
    <col min="9966" max="9967" width="11.75" style="57" customWidth="1"/>
    <col min="9968" max="9968" width="0.75" style="57" customWidth="1"/>
    <col min="9969" max="9970" width="11.75" style="57" customWidth="1"/>
    <col min="9971" max="9971" width="0.875" style="57" customWidth="1"/>
    <col min="9972" max="9973" width="11.75" style="57" customWidth="1"/>
    <col min="9974" max="10220" width="9.125" style="57"/>
    <col min="10221" max="10221" width="29.75" style="57" customWidth="1"/>
    <col min="10222" max="10223" width="11.75" style="57" customWidth="1"/>
    <col min="10224" max="10224" width="0.75" style="57" customWidth="1"/>
    <col min="10225" max="10226" width="11.75" style="57" customWidth="1"/>
    <col min="10227" max="10227" width="0.875" style="57" customWidth="1"/>
    <col min="10228" max="10229" width="11.75" style="57" customWidth="1"/>
    <col min="10230" max="10476" width="9.125" style="57"/>
    <col min="10477" max="10477" width="29.75" style="57" customWidth="1"/>
    <col min="10478" max="10479" width="11.75" style="57" customWidth="1"/>
    <col min="10480" max="10480" width="0.75" style="57" customWidth="1"/>
    <col min="10481" max="10482" width="11.75" style="57" customWidth="1"/>
    <col min="10483" max="10483" width="0.875" style="57" customWidth="1"/>
    <col min="10484" max="10485" width="11.75" style="57" customWidth="1"/>
    <col min="10486" max="10732" width="9.125" style="57"/>
    <col min="10733" max="10733" width="29.75" style="57" customWidth="1"/>
    <col min="10734" max="10735" width="11.75" style="57" customWidth="1"/>
    <col min="10736" max="10736" width="0.75" style="57" customWidth="1"/>
    <col min="10737" max="10738" width="11.75" style="57" customWidth="1"/>
    <col min="10739" max="10739" width="0.875" style="57" customWidth="1"/>
    <col min="10740" max="10741" width="11.75" style="57" customWidth="1"/>
    <col min="10742" max="10988" width="9.125" style="57"/>
    <col min="10989" max="10989" width="29.75" style="57" customWidth="1"/>
    <col min="10990" max="10991" width="11.75" style="57" customWidth="1"/>
    <col min="10992" max="10992" width="0.75" style="57" customWidth="1"/>
    <col min="10993" max="10994" width="11.75" style="57" customWidth="1"/>
    <col min="10995" max="10995" width="0.875" style="57" customWidth="1"/>
    <col min="10996" max="10997" width="11.75" style="57" customWidth="1"/>
    <col min="10998" max="11244" width="9.125" style="57"/>
    <col min="11245" max="11245" width="29.75" style="57" customWidth="1"/>
    <col min="11246" max="11247" width="11.75" style="57" customWidth="1"/>
    <col min="11248" max="11248" width="0.75" style="57" customWidth="1"/>
    <col min="11249" max="11250" width="11.75" style="57" customWidth="1"/>
    <col min="11251" max="11251" width="0.875" style="57" customWidth="1"/>
    <col min="11252" max="11253" width="11.75" style="57" customWidth="1"/>
    <col min="11254" max="11500" width="9.125" style="57"/>
    <col min="11501" max="11501" width="29.75" style="57" customWidth="1"/>
    <col min="11502" max="11503" width="11.75" style="57" customWidth="1"/>
    <col min="11504" max="11504" width="0.75" style="57" customWidth="1"/>
    <col min="11505" max="11506" width="11.75" style="57" customWidth="1"/>
    <col min="11507" max="11507" width="0.875" style="57" customWidth="1"/>
    <col min="11508" max="11509" width="11.75" style="57" customWidth="1"/>
    <col min="11510" max="11756" width="9.125" style="57"/>
    <col min="11757" max="11757" width="29.75" style="57" customWidth="1"/>
    <col min="11758" max="11759" width="11.75" style="57" customWidth="1"/>
    <col min="11760" max="11760" width="0.75" style="57" customWidth="1"/>
    <col min="11761" max="11762" width="11.75" style="57" customWidth="1"/>
    <col min="11763" max="11763" width="0.875" style="57" customWidth="1"/>
    <col min="11764" max="11765" width="11.75" style="57" customWidth="1"/>
    <col min="11766" max="12012" width="9.125" style="57"/>
    <col min="12013" max="12013" width="29.75" style="57" customWidth="1"/>
    <col min="12014" max="12015" width="11.75" style="57" customWidth="1"/>
    <col min="12016" max="12016" width="0.75" style="57" customWidth="1"/>
    <col min="12017" max="12018" width="11.75" style="57" customWidth="1"/>
    <col min="12019" max="12019" width="0.875" style="57" customWidth="1"/>
    <col min="12020" max="12021" width="11.75" style="57" customWidth="1"/>
    <col min="12022" max="12268" width="9.125" style="57"/>
    <col min="12269" max="12269" width="29.75" style="57" customWidth="1"/>
    <col min="12270" max="12271" width="11.75" style="57" customWidth="1"/>
    <col min="12272" max="12272" width="0.75" style="57" customWidth="1"/>
    <col min="12273" max="12274" width="11.75" style="57" customWidth="1"/>
    <col min="12275" max="12275" width="0.875" style="57" customWidth="1"/>
    <col min="12276" max="12277" width="11.75" style="57" customWidth="1"/>
    <col min="12278" max="12524" width="9.125" style="57"/>
    <col min="12525" max="12525" width="29.75" style="57" customWidth="1"/>
    <col min="12526" max="12527" width="11.75" style="57" customWidth="1"/>
    <col min="12528" max="12528" width="0.75" style="57" customWidth="1"/>
    <col min="12529" max="12530" width="11.75" style="57" customWidth="1"/>
    <col min="12531" max="12531" width="0.875" style="57" customWidth="1"/>
    <col min="12532" max="12533" width="11.75" style="57" customWidth="1"/>
    <col min="12534" max="12780" width="9.125" style="57"/>
    <col min="12781" max="12781" width="29.75" style="57" customWidth="1"/>
    <col min="12782" max="12783" width="11.75" style="57" customWidth="1"/>
    <col min="12784" max="12784" width="0.75" style="57" customWidth="1"/>
    <col min="12785" max="12786" width="11.75" style="57" customWidth="1"/>
    <col min="12787" max="12787" width="0.875" style="57" customWidth="1"/>
    <col min="12788" max="12789" width="11.75" style="57" customWidth="1"/>
    <col min="12790" max="13036" width="9.125" style="57"/>
    <col min="13037" max="13037" width="29.75" style="57" customWidth="1"/>
    <col min="13038" max="13039" width="11.75" style="57" customWidth="1"/>
    <col min="13040" max="13040" width="0.75" style="57" customWidth="1"/>
    <col min="13041" max="13042" width="11.75" style="57" customWidth="1"/>
    <col min="13043" max="13043" width="0.875" style="57" customWidth="1"/>
    <col min="13044" max="13045" width="11.75" style="57" customWidth="1"/>
    <col min="13046" max="13292" width="9.125" style="57"/>
    <col min="13293" max="13293" width="29.75" style="57" customWidth="1"/>
    <col min="13294" max="13295" width="11.75" style="57" customWidth="1"/>
    <col min="13296" max="13296" width="0.75" style="57" customWidth="1"/>
    <col min="13297" max="13298" width="11.75" style="57" customWidth="1"/>
    <col min="13299" max="13299" width="0.875" style="57" customWidth="1"/>
    <col min="13300" max="13301" width="11.75" style="57" customWidth="1"/>
    <col min="13302" max="13548" width="9.125" style="57"/>
    <col min="13549" max="13549" width="29.75" style="57" customWidth="1"/>
    <col min="13550" max="13551" width="11.75" style="57" customWidth="1"/>
    <col min="13552" max="13552" width="0.75" style="57" customWidth="1"/>
    <col min="13553" max="13554" width="11.75" style="57" customWidth="1"/>
    <col min="13555" max="13555" width="0.875" style="57" customWidth="1"/>
    <col min="13556" max="13557" width="11.75" style="57" customWidth="1"/>
    <col min="13558" max="13804" width="9.125" style="57"/>
    <col min="13805" max="13805" width="29.75" style="57" customWidth="1"/>
    <col min="13806" max="13807" width="11.75" style="57" customWidth="1"/>
    <col min="13808" max="13808" width="0.75" style="57" customWidth="1"/>
    <col min="13809" max="13810" width="11.75" style="57" customWidth="1"/>
    <col min="13811" max="13811" width="0.875" style="57" customWidth="1"/>
    <col min="13812" max="13813" width="11.75" style="57" customWidth="1"/>
    <col min="13814" max="14060" width="9.125" style="57"/>
    <col min="14061" max="14061" width="29.75" style="57" customWidth="1"/>
    <col min="14062" max="14063" width="11.75" style="57" customWidth="1"/>
    <col min="14064" max="14064" width="0.75" style="57" customWidth="1"/>
    <col min="14065" max="14066" width="11.75" style="57" customWidth="1"/>
    <col min="14067" max="14067" width="0.875" style="57" customWidth="1"/>
    <col min="14068" max="14069" width="11.75" style="57" customWidth="1"/>
    <col min="14070" max="14316" width="9.125" style="57"/>
    <col min="14317" max="14317" width="29.75" style="57" customWidth="1"/>
    <col min="14318" max="14319" width="11.75" style="57" customWidth="1"/>
    <col min="14320" max="14320" width="0.75" style="57" customWidth="1"/>
    <col min="14321" max="14322" width="11.75" style="57" customWidth="1"/>
    <col min="14323" max="14323" width="0.875" style="57" customWidth="1"/>
    <col min="14324" max="14325" width="11.75" style="57" customWidth="1"/>
    <col min="14326" max="14572" width="9.125" style="57"/>
    <col min="14573" max="14573" width="29.75" style="57" customWidth="1"/>
    <col min="14574" max="14575" width="11.75" style="57" customWidth="1"/>
    <col min="14576" max="14576" width="0.75" style="57" customWidth="1"/>
    <col min="14577" max="14578" width="11.75" style="57" customWidth="1"/>
    <col min="14579" max="14579" width="0.875" style="57" customWidth="1"/>
    <col min="14580" max="14581" width="11.75" style="57" customWidth="1"/>
    <col min="14582" max="14828" width="9.125" style="57"/>
    <col min="14829" max="14829" width="29.75" style="57" customWidth="1"/>
    <col min="14830" max="14831" width="11.75" style="57" customWidth="1"/>
    <col min="14832" max="14832" width="0.75" style="57" customWidth="1"/>
    <col min="14833" max="14834" width="11.75" style="57" customWidth="1"/>
    <col min="14835" max="14835" width="0.875" style="57" customWidth="1"/>
    <col min="14836" max="14837" width="11.75" style="57" customWidth="1"/>
    <col min="14838" max="15084" width="9.125" style="57"/>
    <col min="15085" max="15085" width="29.75" style="57" customWidth="1"/>
    <col min="15086" max="15087" width="11.75" style="57" customWidth="1"/>
    <col min="15088" max="15088" width="0.75" style="57" customWidth="1"/>
    <col min="15089" max="15090" width="11.75" style="57" customWidth="1"/>
    <col min="15091" max="15091" width="0.875" style="57" customWidth="1"/>
    <col min="15092" max="15093" width="11.75" style="57" customWidth="1"/>
    <col min="15094" max="15340" width="9.125" style="57"/>
    <col min="15341" max="15341" width="29.75" style="57" customWidth="1"/>
    <col min="15342" max="15343" width="11.75" style="57" customWidth="1"/>
    <col min="15344" max="15344" width="0.75" style="57" customWidth="1"/>
    <col min="15345" max="15346" width="11.75" style="57" customWidth="1"/>
    <col min="15347" max="15347" width="0.875" style="57" customWidth="1"/>
    <col min="15348" max="15349" width="11.75" style="57" customWidth="1"/>
    <col min="15350" max="15596" width="9.125" style="57"/>
    <col min="15597" max="15597" width="29.75" style="57" customWidth="1"/>
    <col min="15598" max="15599" width="11.75" style="57" customWidth="1"/>
    <col min="15600" max="15600" width="0.75" style="57" customWidth="1"/>
    <col min="15601" max="15602" width="11.75" style="57" customWidth="1"/>
    <col min="15603" max="15603" width="0.875" style="57" customWidth="1"/>
    <col min="15604" max="15605" width="11.75" style="57" customWidth="1"/>
    <col min="15606" max="15852" width="9.125" style="57"/>
    <col min="15853" max="15853" width="29.75" style="57" customWidth="1"/>
    <col min="15854" max="15855" width="11.75" style="57" customWidth="1"/>
    <col min="15856" max="15856" width="0.75" style="57" customWidth="1"/>
    <col min="15857" max="15858" width="11.75" style="57" customWidth="1"/>
    <col min="15859" max="15859" width="0.875" style="57" customWidth="1"/>
    <col min="15860" max="15861" width="11.75" style="57" customWidth="1"/>
    <col min="15862" max="16108" width="9.125" style="57"/>
    <col min="16109" max="16109" width="29.75" style="57" customWidth="1"/>
    <col min="16110" max="16111" width="11.75" style="57" customWidth="1"/>
    <col min="16112" max="16112" width="0.75" style="57" customWidth="1"/>
    <col min="16113" max="16114" width="11.75" style="57" customWidth="1"/>
    <col min="16115" max="16115" width="0.875" style="57" customWidth="1"/>
    <col min="16116" max="16117" width="11.75" style="57" customWidth="1"/>
    <col min="16118" max="16373" width="9.125" style="57"/>
    <col min="16374" max="16384" width="9.125" style="57" customWidth="1"/>
  </cols>
  <sheetData>
    <row r="1" spans="1:9" ht="27.75" customHeight="1">
      <c r="A1" s="601" t="s">
        <v>43</v>
      </c>
      <c r="B1" s="601"/>
      <c r="C1" s="601"/>
      <c r="D1" s="601"/>
      <c r="E1" s="601"/>
      <c r="F1" s="601"/>
      <c r="G1" s="601"/>
      <c r="H1" s="601"/>
      <c r="I1" s="601"/>
    </row>
    <row r="2" spans="1:9" ht="36.75" customHeight="1" thickBot="1">
      <c r="A2" s="638" t="s">
        <v>604</v>
      </c>
      <c r="B2" s="638"/>
      <c r="C2" s="638"/>
      <c r="D2" s="638"/>
      <c r="E2" s="638"/>
      <c r="F2" s="638"/>
      <c r="G2" s="638"/>
      <c r="H2" s="638"/>
      <c r="I2" s="638"/>
    </row>
    <row r="3" spans="1:9" ht="27" customHeight="1" thickTop="1">
      <c r="A3" s="595" t="s">
        <v>161</v>
      </c>
      <c r="B3" s="595" t="s">
        <v>531</v>
      </c>
      <c r="C3" s="595"/>
      <c r="D3" s="595"/>
      <c r="E3" s="595"/>
      <c r="F3" s="595"/>
      <c r="G3" s="595"/>
      <c r="H3" s="595"/>
      <c r="I3" s="595"/>
    </row>
    <row r="4" spans="1:9" ht="27" customHeight="1">
      <c r="A4" s="650"/>
      <c r="B4" s="674" t="s">
        <v>484</v>
      </c>
      <c r="C4" s="674"/>
      <c r="D4" s="485"/>
      <c r="E4" s="674" t="s">
        <v>485</v>
      </c>
      <c r="F4" s="674"/>
      <c r="G4" s="485"/>
      <c r="H4" s="652" t="s">
        <v>486</v>
      </c>
      <c r="I4" s="652"/>
    </row>
    <row r="5" spans="1:9" ht="26.25" customHeight="1">
      <c r="A5" s="643"/>
      <c r="B5" s="3" t="s">
        <v>144</v>
      </c>
      <c r="C5" s="3" t="s">
        <v>145</v>
      </c>
      <c r="D5" s="258"/>
      <c r="E5" s="3" t="s">
        <v>144</v>
      </c>
      <c r="F5" s="3" t="s">
        <v>145</v>
      </c>
      <c r="G5" s="258"/>
      <c r="H5" s="3" t="s">
        <v>144</v>
      </c>
      <c r="I5" s="3" t="s">
        <v>145</v>
      </c>
    </row>
    <row r="6" spans="1:9" ht="21" customHeight="1">
      <c r="A6" s="66" t="s">
        <v>115</v>
      </c>
      <c r="B6" s="163">
        <v>11.76470588235294</v>
      </c>
      <c r="C6" s="163">
        <v>13.636363636363635</v>
      </c>
      <c r="D6" s="279"/>
      <c r="E6" s="163">
        <v>5</v>
      </c>
      <c r="F6" s="163">
        <v>12.068965517241379</v>
      </c>
      <c r="G6" s="279"/>
      <c r="H6" s="280">
        <v>0</v>
      </c>
      <c r="I6" s="280">
        <v>3.1695721077654517</v>
      </c>
    </row>
    <row r="7" spans="1:9" ht="21" customHeight="1">
      <c r="A7" s="66" t="s">
        <v>441</v>
      </c>
      <c r="B7" s="158">
        <v>5.8823529411764701</v>
      </c>
      <c r="C7" s="158">
        <v>1.5151515151515151</v>
      </c>
      <c r="D7" s="272"/>
      <c r="E7" s="158">
        <v>0</v>
      </c>
      <c r="F7" s="158">
        <v>0.1326259946949602</v>
      </c>
      <c r="G7" s="272"/>
      <c r="H7" s="280">
        <v>0</v>
      </c>
      <c r="I7" s="280">
        <v>0</v>
      </c>
    </row>
    <row r="8" spans="1:9" ht="21" customHeight="1">
      <c r="A8" s="66" t="s">
        <v>116</v>
      </c>
      <c r="B8" s="158">
        <v>11.76470588235294</v>
      </c>
      <c r="C8" s="158">
        <v>1.5151515151515151</v>
      </c>
      <c r="D8" s="272"/>
      <c r="E8" s="158">
        <v>3.125</v>
      </c>
      <c r="F8" s="158">
        <v>3.0503978779840848</v>
      </c>
      <c r="G8" s="272"/>
      <c r="H8" s="280">
        <v>0</v>
      </c>
      <c r="I8" s="280">
        <v>0</v>
      </c>
    </row>
    <row r="9" spans="1:9" ht="21" customHeight="1">
      <c r="A9" s="66" t="s">
        <v>442</v>
      </c>
      <c r="B9" s="158">
        <v>0</v>
      </c>
      <c r="C9" s="158">
        <v>0</v>
      </c>
      <c r="D9" s="272"/>
      <c r="E9" s="158">
        <v>24.375</v>
      </c>
      <c r="F9" s="158">
        <v>3.5809018567639259</v>
      </c>
      <c r="G9" s="272"/>
      <c r="H9" s="280">
        <v>0</v>
      </c>
      <c r="I9" s="280">
        <v>0</v>
      </c>
    </row>
    <row r="10" spans="1:9" ht="21" customHeight="1">
      <c r="A10" s="66" t="s">
        <v>174</v>
      </c>
      <c r="B10" s="158">
        <v>0</v>
      </c>
      <c r="C10" s="158">
        <v>4.5454545454545459</v>
      </c>
      <c r="D10" s="272"/>
      <c r="E10" s="158">
        <v>21.25</v>
      </c>
      <c r="F10" s="158">
        <v>6.8965517241379306</v>
      </c>
      <c r="G10" s="272"/>
      <c r="H10" s="280">
        <v>0</v>
      </c>
      <c r="I10" s="280">
        <v>0</v>
      </c>
    </row>
    <row r="11" spans="1:9" ht="21" customHeight="1">
      <c r="A11" s="66" t="s">
        <v>535</v>
      </c>
      <c r="B11" s="158">
        <v>0</v>
      </c>
      <c r="C11" s="158">
        <v>7.5757575757575761</v>
      </c>
      <c r="D11" s="272"/>
      <c r="E11" s="158">
        <v>0.625</v>
      </c>
      <c r="F11" s="158">
        <v>3.3156498673740056</v>
      </c>
      <c r="G11" s="272"/>
      <c r="H11" s="280">
        <v>9.0909090909090917</v>
      </c>
      <c r="I11" s="280">
        <v>5.54675118858954</v>
      </c>
    </row>
    <row r="12" spans="1:9" ht="21" customHeight="1">
      <c r="A12" s="66" t="s">
        <v>176</v>
      </c>
      <c r="B12" s="158">
        <v>0</v>
      </c>
      <c r="C12" s="158">
        <v>0</v>
      </c>
      <c r="D12" s="272"/>
      <c r="E12" s="158">
        <v>0</v>
      </c>
      <c r="F12" s="158">
        <v>2.1220159151193632</v>
      </c>
      <c r="G12" s="272"/>
      <c r="H12" s="280">
        <v>0</v>
      </c>
      <c r="I12" s="280">
        <v>0.47543581616481778</v>
      </c>
    </row>
    <row r="13" spans="1:9" ht="21" customHeight="1">
      <c r="A13" s="66" t="s">
        <v>177</v>
      </c>
      <c r="B13" s="158">
        <v>5.8823529411764701</v>
      </c>
      <c r="C13" s="158">
        <v>1.5151515151515151</v>
      </c>
      <c r="D13" s="272"/>
      <c r="E13" s="158">
        <v>0</v>
      </c>
      <c r="F13" s="158">
        <v>0.92838196286472141</v>
      </c>
      <c r="G13" s="272"/>
      <c r="H13" s="280">
        <v>0</v>
      </c>
      <c r="I13" s="280">
        <v>1.2678288431061806</v>
      </c>
    </row>
    <row r="14" spans="1:9" ht="21" customHeight="1">
      <c r="A14" s="66" t="s">
        <v>178</v>
      </c>
      <c r="B14" s="158">
        <v>0</v>
      </c>
      <c r="C14" s="158">
        <v>6.0606060606060606</v>
      </c>
      <c r="D14" s="272"/>
      <c r="E14" s="158">
        <v>0</v>
      </c>
      <c r="F14" s="158">
        <v>0.53050397877984079</v>
      </c>
      <c r="G14" s="272"/>
      <c r="H14" s="280">
        <v>0</v>
      </c>
      <c r="I14" s="280">
        <v>0.47543581616481778</v>
      </c>
    </row>
    <row r="15" spans="1:9" ht="21" customHeight="1">
      <c r="A15" s="66" t="s">
        <v>162</v>
      </c>
      <c r="B15" s="158">
        <v>0</v>
      </c>
      <c r="C15" s="158">
        <v>4.5454545454545459</v>
      </c>
      <c r="D15" s="272"/>
      <c r="E15" s="158">
        <v>10.625</v>
      </c>
      <c r="F15" s="158">
        <v>25.72944297082228</v>
      </c>
      <c r="G15" s="272"/>
      <c r="H15" s="280">
        <v>45.454545454545453</v>
      </c>
      <c r="I15" s="280">
        <v>48.494453248811411</v>
      </c>
    </row>
    <row r="16" spans="1:9" ht="21" customHeight="1">
      <c r="A16" s="66" t="s">
        <v>276</v>
      </c>
      <c r="B16" s="158">
        <v>11.76470588235294</v>
      </c>
      <c r="C16" s="158">
        <v>6.0606060606060606</v>
      </c>
      <c r="D16" s="272"/>
      <c r="E16" s="158">
        <v>1.875</v>
      </c>
      <c r="F16" s="158">
        <v>14.190981432360742</v>
      </c>
      <c r="G16" s="272"/>
      <c r="H16" s="280">
        <v>18.181818181818183</v>
      </c>
      <c r="I16" s="280">
        <v>25.356576862123614</v>
      </c>
    </row>
    <row r="17" spans="1:9" ht="21" customHeight="1">
      <c r="A17" s="66" t="s">
        <v>277</v>
      </c>
      <c r="B17" s="158">
        <v>23.52941176470588</v>
      </c>
      <c r="C17" s="158">
        <v>15.151515151515152</v>
      </c>
      <c r="D17" s="272"/>
      <c r="E17" s="158">
        <v>0</v>
      </c>
      <c r="F17" s="158">
        <v>1.1936339522546418</v>
      </c>
      <c r="G17" s="272"/>
      <c r="H17" s="280">
        <v>0</v>
      </c>
      <c r="I17" s="280">
        <v>0.31695721077654515</v>
      </c>
    </row>
    <row r="18" spans="1:9" ht="21" customHeight="1">
      <c r="A18" s="66" t="s">
        <v>411</v>
      </c>
      <c r="B18" s="158">
        <v>0</v>
      </c>
      <c r="C18" s="158">
        <v>7.5757575757575761</v>
      </c>
      <c r="D18" s="272"/>
      <c r="E18" s="158">
        <v>0</v>
      </c>
      <c r="F18" s="158">
        <v>3.0503978779840848</v>
      </c>
      <c r="G18" s="272"/>
      <c r="H18" s="280">
        <v>0</v>
      </c>
      <c r="I18" s="280">
        <v>0.6339144215530903</v>
      </c>
    </row>
    <row r="19" spans="1:9" ht="21" customHeight="1">
      <c r="A19" s="66" t="s">
        <v>412</v>
      </c>
      <c r="B19" s="158">
        <v>5.8823529411764701</v>
      </c>
      <c r="C19" s="158">
        <v>9.0909090909090917</v>
      </c>
      <c r="D19" s="272"/>
      <c r="E19" s="158">
        <v>31.874999999999996</v>
      </c>
      <c r="F19" s="158">
        <v>8.7533156498673748</v>
      </c>
      <c r="G19" s="272"/>
      <c r="H19" s="280">
        <v>0</v>
      </c>
      <c r="I19" s="280">
        <v>3.3280507131537238</v>
      </c>
    </row>
    <row r="20" spans="1:9" ht="21" customHeight="1">
      <c r="A20" s="66" t="s">
        <v>414</v>
      </c>
      <c r="B20" s="158">
        <v>5.8823529411764701</v>
      </c>
      <c r="C20" s="158">
        <v>0</v>
      </c>
      <c r="D20" s="272"/>
      <c r="E20" s="158">
        <v>0</v>
      </c>
      <c r="F20" s="158">
        <v>0.92838196286472141</v>
      </c>
      <c r="G20" s="272"/>
      <c r="H20" s="280">
        <v>0</v>
      </c>
      <c r="I20" s="280">
        <v>0.47543581616481778</v>
      </c>
    </row>
    <row r="21" spans="1:9" ht="21" customHeight="1">
      <c r="A21" s="66" t="s">
        <v>163</v>
      </c>
      <c r="B21" s="158">
        <v>5.8823529411764701</v>
      </c>
      <c r="C21" s="158">
        <v>18.181818181818183</v>
      </c>
      <c r="D21" s="272"/>
      <c r="E21" s="158">
        <v>1.25</v>
      </c>
      <c r="F21" s="158">
        <v>11.803713527851459</v>
      </c>
      <c r="G21" s="272"/>
      <c r="H21" s="280">
        <v>27.27272727272727</v>
      </c>
      <c r="I21" s="280">
        <v>8.716323296354993</v>
      </c>
    </row>
    <row r="22" spans="1:9" ht="21" customHeight="1">
      <c r="A22" s="66" t="s">
        <v>413</v>
      </c>
      <c r="B22" s="158">
        <v>0</v>
      </c>
      <c r="C22" s="158">
        <v>0</v>
      </c>
      <c r="D22" s="272"/>
      <c r="E22" s="158">
        <v>0</v>
      </c>
      <c r="F22" s="158">
        <v>0</v>
      </c>
      <c r="G22" s="272"/>
      <c r="H22" s="280">
        <v>0</v>
      </c>
      <c r="I22" s="280">
        <v>0</v>
      </c>
    </row>
    <row r="23" spans="1:9" ht="21" customHeight="1">
      <c r="A23" s="66" t="s">
        <v>2</v>
      </c>
      <c r="B23" s="160">
        <v>11.76470588235294</v>
      </c>
      <c r="C23" s="160">
        <v>3.0303030303030303</v>
      </c>
      <c r="D23" s="277"/>
      <c r="E23" s="160">
        <v>0</v>
      </c>
      <c r="F23" s="160">
        <v>1.7241379310344827</v>
      </c>
      <c r="G23" s="277"/>
      <c r="H23" s="280">
        <v>0</v>
      </c>
      <c r="I23" s="280">
        <v>1.7432646592709984</v>
      </c>
    </row>
    <row r="24" spans="1:9" ht="21" customHeight="1" thickBot="1">
      <c r="A24" s="259" t="s">
        <v>49</v>
      </c>
      <c r="B24" s="173">
        <v>99.999999999999972</v>
      </c>
      <c r="C24" s="173">
        <v>100.00000000000001</v>
      </c>
      <c r="D24" s="172"/>
      <c r="E24" s="173">
        <v>100</v>
      </c>
      <c r="F24" s="173">
        <v>99.999999999999986</v>
      </c>
      <c r="G24" s="172"/>
      <c r="H24" s="173">
        <v>100</v>
      </c>
      <c r="I24" s="173">
        <v>100</v>
      </c>
    </row>
    <row r="25" spans="1:9" ht="15" thickTop="1">
      <c r="A25" s="101"/>
      <c r="E25" s="101"/>
      <c r="F25" s="101"/>
      <c r="H25" s="101"/>
      <c r="I25" s="45" t="s">
        <v>25</v>
      </c>
    </row>
    <row r="26" spans="1:9" ht="19.5" customHeight="1">
      <c r="A26" s="495" t="s">
        <v>532</v>
      </c>
      <c r="B26" s="495"/>
      <c r="C26" s="589">
        <v>60</v>
      </c>
      <c r="D26" s="589"/>
      <c r="E26" s="589"/>
      <c r="F26" s="101"/>
      <c r="H26" s="101"/>
      <c r="I26" s="101"/>
    </row>
    <row r="27" spans="1:9" ht="5.25" customHeight="1">
      <c r="A27" s="101"/>
      <c r="E27" s="101"/>
      <c r="F27" s="101"/>
      <c r="H27" s="101"/>
      <c r="I27" s="101"/>
    </row>
    <row r="28" spans="1:9" ht="27" customHeight="1">
      <c r="A28" s="601" t="s">
        <v>474</v>
      </c>
      <c r="B28" s="601"/>
      <c r="C28" s="601"/>
      <c r="D28" s="601"/>
      <c r="E28" s="601"/>
      <c r="F28" s="601"/>
      <c r="G28" s="601"/>
      <c r="H28" s="601"/>
      <c r="I28" s="601"/>
    </row>
    <row r="29" spans="1:9" ht="36" customHeight="1" thickBot="1">
      <c r="A29" s="638" t="s">
        <v>604</v>
      </c>
      <c r="B29" s="638"/>
      <c r="C29" s="638"/>
      <c r="D29" s="638"/>
      <c r="E29" s="638"/>
      <c r="F29" s="638"/>
      <c r="G29" s="638"/>
      <c r="H29" s="638"/>
      <c r="I29" s="638"/>
    </row>
    <row r="30" spans="1:9" ht="27" customHeight="1" thickTop="1">
      <c r="A30" s="595" t="s">
        <v>161</v>
      </c>
      <c r="B30" s="595" t="s">
        <v>531</v>
      </c>
      <c r="C30" s="595"/>
      <c r="D30" s="595"/>
      <c r="E30" s="595"/>
      <c r="F30" s="595"/>
      <c r="G30" s="595"/>
      <c r="H30" s="595"/>
      <c r="I30" s="595"/>
    </row>
    <row r="31" spans="1:9" ht="27" customHeight="1">
      <c r="A31" s="650"/>
      <c r="B31" s="674" t="s">
        <v>481</v>
      </c>
      <c r="C31" s="674"/>
      <c r="D31" s="485"/>
      <c r="E31" s="674" t="s">
        <v>482</v>
      </c>
      <c r="F31" s="674"/>
      <c r="G31" s="485"/>
      <c r="H31" s="652" t="s">
        <v>483</v>
      </c>
      <c r="I31" s="652"/>
    </row>
    <row r="32" spans="1:9" ht="24.75" customHeight="1">
      <c r="A32" s="643"/>
      <c r="B32" s="3" t="s">
        <v>144</v>
      </c>
      <c r="C32" s="3" t="s">
        <v>145</v>
      </c>
      <c r="D32" s="258"/>
      <c r="E32" s="3" t="s">
        <v>144</v>
      </c>
      <c r="F32" s="3" t="s">
        <v>145</v>
      </c>
      <c r="G32" s="258"/>
      <c r="H32" s="3" t="s">
        <v>144</v>
      </c>
      <c r="I32" s="3" t="s">
        <v>145</v>
      </c>
    </row>
    <row r="33" spans="1:9" ht="21" customHeight="1">
      <c r="A33" s="66" t="s">
        <v>115</v>
      </c>
      <c r="B33" s="163">
        <v>0</v>
      </c>
      <c r="C33" s="163">
        <v>8.4967320261437909</v>
      </c>
      <c r="D33" s="278"/>
      <c r="E33" s="163">
        <v>0</v>
      </c>
      <c r="F33" s="163">
        <v>27.66439909297052</v>
      </c>
      <c r="G33" s="278"/>
      <c r="H33" s="163">
        <v>0.75187969924812026</v>
      </c>
      <c r="I33" s="163">
        <v>26.153846153846157</v>
      </c>
    </row>
    <row r="34" spans="1:9" ht="21" customHeight="1">
      <c r="A34" s="66" t="s">
        <v>441</v>
      </c>
      <c r="B34" s="158">
        <v>0</v>
      </c>
      <c r="C34" s="158">
        <v>0.65359477124183007</v>
      </c>
      <c r="D34" s="273"/>
      <c r="E34" s="163">
        <v>0</v>
      </c>
      <c r="F34" s="163">
        <v>0.22675736961451248</v>
      </c>
      <c r="G34" s="273"/>
      <c r="H34" s="158">
        <v>0.37593984962406013</v>
      </c>
      <c r="I34" s="158">
        <v>0</v>
      </c>
    </row>
    <row r="35" spans="1:9" ht="21" customHeight="1">
      <c r="A35" s="66" t="s">
        <v>116</v>
      </c>
      <c r="B35" s="158">
        <v>0</v>
      </c>
      <c r="C35" s="158">
        <v>0</v>
      </c>
      <c r="D35" s="273"/>
      <c r="E35" s="163">
        <v>0</v>
      </c>
      <c r="F35" s="163">
        <v>7.029478458049887</v>
      </c>
      <c r="G35" s="273"/>
      <c r="H35" s="158">
        <v>0</v>
      </c>
      <c r="I35" s="158">
        <v>1.0096153846153846</v>
      </c>
    </row>
    <row r="36" spans="1:9" ht="21" customHeight="1">
      <c r="A36" s="66" t="s">
        <v>442</v>
      </c>
      <c r="B36" s="158">
        <v>0</v>
      </c>
      <c r="C36" s="158">
        <v>0</v>
      </c>
      <c r="D36" s="273"/>
      <c r="E36" s="163">
        <v>50</v>
      </c>
      <c r="F36" s="163">
        <v>4.7619047619047619</v>
      </c>
      <c r="G36" s="273"/>
      <c r="H36" s="158">
        <v>0.75187969924812026</v>
      </c>
      <c r="I36" s="158">
        <v>3.990384615384615</v>
      </c>
    </row>
    <row r="37" spans="1:9" ht="21" customHeight="1">
      <c r="A37" s="66" t="s">
        <v>174</v>
      </c>
      <c r="B37" s="158">
        <v>0</v>
      </c>
      <c r="C37" s="158">
        <v>0</v>
      </c>
      <c r="D37" s="273"/>
      <c r="E37" s="163">
        <v>0</v>
      </c>
      <c r="F37" s="163">
        <v>21.995464852607711</v>
      </c>
      <c r="G37" s="273"/>
      <c r="H37" s="158">
        <v>0.75187969924812026</v>
      </c>
      <c r="I37" s="158">
        <v>10.288461538461538</v>
      </c>
    </row>
    <row r="38" spans="1:9" ht="21" customHeight="1">
      <c r="A38" s="66" t="s">
        <v>535</v>
      </c>
      <c r="B38" s="158">
        <v>0</v>
      </c>
      <c r="C38" s="158">
        <v>6.5359477124183014</v>
      </c>
      <c r="D38" s="273"/>
      <c r="E38" s="163">
        <v>0</v>
      </c>
      <c r="F38" s="163">
        <v>2.947845804988662</v>
      </c>
      <c r="G38" s="273"/>
      <c r="H38" s="158">
        <v>0.37593984962406013</v>
      </c>
      <c r="I38" s="158">
        <v>1.153846153846154</v>
      </c>
    </row>
    <row r="39" spans="1:9" ht="21" customHeight="1">
      <c r="A39" s="66" t="s">
        <v>176</v>
      </c>
      <c r="B39" s="158">
        <v>0</v>
      </c>
      <c r="C39" s="158">
        <v>2.6143790849673203</v>
      </c>
      <c r="D39" s="273"/>
      <c r="E39" s="163">
        <v>0</v>
      </c>
      <c r="F39" s="163">
        <v>0.45351473922902497</v>
      </c>
      <c r="G39" s="273"/>
      <c r="H39" s="158">
        <v>0.75187969924812026</v>
      </c>
      <c r="I39" s="158">
        <v>0.76923076923076927</v>
      </c>
    </row>
    <row r="40" spans="1:9" ht="21" customHeight="1">
      <c r="A40" s="66" t="s">
        <v>177</v>
      </c>
      <c r="B40" s="158">
        <v>18.181818181818183</v>
      </c>
      <c r="C40" s="158">
        <v>2.6143790849673203</v>
      </c>
      <c r="D40" s="273"/>
      <c r="E40" s="163">
        <v>0</v>
      </c>
      <c r="F40" s="163">
        <v>0.22675736961451248</v>
      </c>
      <c r="G40" s="273"/>
      <c r="H40" s="158">
        <v>0.37593984962406013</v>
      </c>
      <c r="I40" s="158" t="s">
        <v>495</v>
      </c>
    </row>
    <row r="41" spans="1:9" ht="21" customHeight="1">
      <c r="A41" s="66" t="s">
        <v>178</v>
      </c>
      <c r="B41" s="158">
        <v>9.0909090909090917</v>
      </c>
      <c r="C41" s="158">
        <v>0</v>
      </c>
      <c r="D41" s="273"/>
      <c r="E41" s="163">
        <v>0</v>
      </c>
      <c r="F41" s="163">
        <v>0</v>
      </c>
      <c r="G41" s="273"/>
      <c r="H41" s="158">
        <v>0.75187969924812026</v>
      </c>
      <c r="I41" s="158">
        <v>0.38461538461538464</v>
      </c>
    </row>
    <row r="42" spans="1:9" ht="21" customHeight="1">
      <c r="A42" s="66" t="s">
        <v>162</v>
      </c>
      <c r="B42" s="158">
        <v>18.181818181818183</v>
      </c>
      <c r="C42" s="158">
        <v>47.712418300653596</v>
      </c>
      <c r="D42" s="273"/>
      <c r="E42" s="163">
        <v>0</v>
      </c>
      <c r="F42" s="163">
        <v>7.4829931972789119</v>
      </c>
      <c r="G42" s="273"/>
      <c r="H42" s="158">
        <v>69.172932330827066</v>
      </c>
      <c r="I42" s="158">
        <v>9.759615384615385</v>
      </c>
    </row>
    <row r="43" spans="1:9" ht="21" customHeight="1">
      <c r="A43" s="66" t="s">
        <v>276</v>
      </c>
      <c r="B43" s="158">
        <v>9.0909090909090917</v>
      </c>
      <c r="C43" s="158">
        <v>13.071895424836603</v>
      </c>
      <c r="D43" s="273"/>
      <c r="E43" s="163">
        <v>0</v>
      </c>
      <c r="F43" s="163">
        <v>0.45351473922902497</v>
      </c>
      <c r="G43" s="273"/>
      <c r="H43" s="158">
        <v>16.541353383458645</v>
      </c>
      <c r="I43" s="158">
        <v>2.7403846153846154</v>
      </c>
    </row>
    <row r="44" spans="1:9" ht="21" customHeight="1">
      <c r="A44" s="66" t="s">
        <v>277</v>
      </c>
      <c r="B44" s="158">
        <v>0</v>
      </c>
      <c r="C44" s="158">
        <v>4.5751633986928102</v>
      </c>
      <c r="D44" s="273"/>
      <c r="E44" s="163">
        <v>0</v>
      </c>
      <c r="F44" s="163">
        <v>0.90702947845804993</v>
      </c>
      <c r="G44" s="273"/>
      <c r="H44" s="158">
        <v>2.2556390977443606</v>
      </c>
      <c r="I44" s="158">
        <v>3.75</v>
      </c>
    </row>
    <row r="45" spans="1:9" ht="21" customHeight="1">
      <c r="A45" s="66" t="s">
        <v>411</v>
      </c>
      <c r="B45" s="158">
        <v>0</v>
      </c>
      <c r="C45" s="158">
        <v>1.3071895424836601</v>
      </c>
      <c r="D45" s="273"/>
      <c r="E45" s="163">
        <v>0</v>
      </c>
      <c r="F45" s="163">
        <v>1.5873015873015872</v>
      </c>
      <c r="G45" s="273"/>
      <c r="H45" s="158">
        <v>0.37593984962406013</v>
      </c>
      <c r="I45" s="158">
        <v>6.4903846153846159</v>
      </c>
    </row>
    <row r="46" spans="1:9" ht="21" customHeight="1">
      <c r="A46" s="66" t="s">
        <v>412</v>
      </c>
      <c r="B46" s="158">
        <v>0</v>
      </c>
      <c r="C46" s="158">
        <v>1.3071895424836601</v>
      </c>
      <c r="D46" s="273"/>
      <c r="E46" s="163">
        <v>0</v>
      </c>
      <c r="F46" s="163">
        <v>4.7619047619047619</v>
      </c>
      <c r="G46" s="273"/>
      <c r="H46" s="158">
        <v>3.3834586466165413</v>
      </c>
      <c r="I46" s="158">
        <v>18.557692307692307</v>
      </c>
    </row>
    <row r="47" spans="1:9" ht="21" customHeight="1">
      <c r="A47" s="66" t="s">
        <v>414</v>
      </c>
      <c r="B47" s="158">
        <v>0</v>
      </c>
      <c r="C47" s="158">
        <v>0</v>
      </c>
      <c r="D47" s="273"/>
      <c r="E47" s="163">
        <v>0</v>
      </c>
      <c r="F47" s="163">
        <v>0.45351473922902497</v>
      </c>
      <c r="G47" s="273"/>
      <c r="H47" s="158">
        <v>0</v>
      </c>
      <c r="I47" s="158" t="s">
        <v>495</v>
      </c>
    </row>
    <row r="48" spans="1:9" ht="21" customHeight="1">
      <c r="A48" s="66" t="s">
        <v>163</v>
      </c>
      <c r="B48" s="158">
        <v>18.181818181818183</v>
      </c>
      <c r="C48" s="158">
        <v>9.1503267973856204</v>
      </c>
      <c r="D48" s="273"/>
      <c r="E48" s="163">
        <v>50</v>
      </c>
      <c r="F48" s="163">
        <v>18.140589569160998</v>
      </c>
      <c r="G48" s="273"/>
      <c r="H48" s="158">
        <v>2.2556390977443606</v>
      </c>
      <c r="I48" s="158">
        <v>12.596153846153847</v>
      </c>
    </row>
    <row r="49" spans="1:9" ht="21" customHeight="1">
      <c r="A49" s="66" t="s">
        <v>413</v>
      </c>
      <c r="B49" s="158">
        <v>0</v>
      </c>
      <c r="C49" s="158">
        <v>0</v>
      </c>
      <c r="D49" s="273"/>
      <c r="E49" s="163">
        <v>0</v>
      </c>
      <c r="F49" s="163">
        <v>0.22675736961451248</v>
      </c>
      <c r="G49" s="273"/>
      <c r="H49" s="158">
        <v>0</v>
      </c>
      <c r="I49" s="158">
        <v>0.14423076923076925</v>
      </c>
    </row>
    <row r="50" spans="1:9" ht="21" customHeight="1">
      <c r="A50" s="66" t="s">
        <v>2</v>
      </c>
      <c r="B50" s="158">
        <v>27.27272727272727</v>
      </c>
      <c r="C50" s="158">
        <v>1.9607843137254901</v>
      </c>
      <c r="D50" s="273"/>
      <c r="E50" s="163">
        <v>0</v>
      </c>
      <c r="F50" s="163">
        <v>0.68027210884353739</v>
      </c>
      <c r="G50" s="273"/>
      <c r="H50" s="158">
        <v>1.1278195488721803</v>
      </c>
      <c r="I50" s="158">
        <v>2.1153846153846154</v>
      </c>
    </row>
    <row r="51" spans="1:9" ht="21" customHeight="1" thickBot="1">
      <c r="A51" s="259" t="s">
        <v>49</v>
      </c>
      <c r="B51" s="173">
        <v>100</v>
      </c>
      <c r="C51" s="173">
        <v>99.999999999999972</v>
      </c>
      <c r="D51" s="173"/>
      <c r="E51" s="173">
        <v>100</v>
      </c>
      <c r="F51" s="173">
        <v>100</v>
      </c>
      <c r="G51" s="173"/>
      <c r="H51" s="173">
        <v>100.00000000000001</v>
      </c>
      <c r="I51" s="173">
        <v>100</v>
      </c>
    </row>
    <row r="52" spans="1:9" ht="19.5" customHeight="1" thickTop="1">
      <c r="A52" s="575" t="s">
        <v>514</v>
      </c>
      <c r="B52" s="575"/>
      <c r="C52" s="575"/>
      <c r="D52" s="575"/>
      <c r="E52" s="491"/>
      <c r="F52" s="491"/>
      <c r="G52" s="491"/>
      <c r="H52" s="491"/>
      <c r="I52" s="491"/>
    </row>
    <row r="53" spans="1:9" ht="18" customHeight="1">
      <c r="A53" s="495" t="s">
        <v>532</v>
      </c>
      <c r="B53" s="495"/>
      <c r="C53" s="589">
        <v>61</v>
      </c>
      <c r="D53" s="589"/>
      <c r="E53" s="589"/>
      <c r="F53" s="496"/>
      <c r="G53" s="496"/>
      <c r="H53" s="99"/>
      <c r="I53" s="99"/>
    </row>
    <row r="54" spans="1:9" ht="21" customHeight="1">
      <c r="A54" s="647"/>
      <c r="B54" s="647"/>
      <c r="C54" s="647"/>
      <c r="E54" s="100"/>
      <c r="F54" s="100"/>
      <c r="H54" s="100"/>
      <c r="I54" s="100"/>
    </row>
    <row r="55" spans="1:9" ht="0.75" hidden="1" customHeight="1">
      <c r="E55" s="100"/>
      <c r="F55" s="100"/>
      <c r="H55" s="100"/>
      <c r="I55" s="100"/>
    </row>
  </sheetData>
  <mergeCells count="17">
    <mergeCell ref="H31:I31"/>
    <mergeCell ref="B30:I30"/>
    <mergeCell ref="C26:E26"/>
    <mergeCell ref="A54:C54"/>
    <mergeCell ref="C53:E53"/>
    <mergeCell ref="A1:I1"/>
    <mergeCell ref="A2:I2"/>
    <mergeCell ref="A3:A5"/>
    <mergeCell ref="B4:C4"/>
    <mergeCell ref="E4:F4"/>
    <mergeCell ref="H4:I4"/>
    <mergeCell ref="B3:I3"/>
    <mergeCell ref="A28:I28"/>
    <mergeCell ref="A29:I29"/>
    <mergeCell ref="A30:A32"/>
    <mergeCell ref="B31:C31"/>
    <mergeCell ref="E31:F31"/>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Bold,غامق"&amp;12&amp;K07-022المسح البيئي في العراق لقطاع الصناعة لسنة &amp;"Times New Roman,غامق"2012</oddHeader>
  </headerFooter>
  <drawing r:id="rId2"/>
</worksheet>
</file>

<file path=xl/worksheets/sheet18.xml><?xml version="1.0" encoding="utf-8"?>
<worksheet xmlns="http://schemas.openxmlformats.org/spreadsheetml/2006/main" xmlns:r="http://schemas.openxmlformats.org/officeDocument/2006/relationships">
  <sheetPr>
    <tabColor theme="6" tint="-0.249977111117893"/>
  </sheetPr>
  <dimension ref="A1:C34"/>
  <sheetViews>
    <sheetView rightToLeft="1" view="pageBreakPreview" topLeftCell="A13" zoomScaleSheetLayoutView="100" workbookViewId="0">
      <selection activeCell="I21" sqref="I21"/>
    </sheetView>
  </sheetViews>
  <sheetFormatPr defaultColWidth="9.125" defaultRowHeight="14.25"/>
  <cols>
    <col min="1" max="1" width="41.75" style="57" customWidth="1"/>
    <col min="2" max="2" width="17.875" style="57" customWidth="1"/>
    <col min="3" max="3" width="18.375" style="57" customWidth="1"/>
    <col min="4" max="16384" width="9.125" style="57"/>
  </cols>
  <sheetData>
    <row r="1" spans="1:3" ht="3.75" customHeight="1"/>
    <row r="2" spans="1:3" ht="25.5" customHeight="1">
      <c r="A2" s="601" t="s">
        <v>42</v>
      </c>
      <c r="B2" s="601"/>
      <c r="C2" s="601"/>
    </row>
    <row r="3" spans="1:3" ht="40.5" customHeight="1" thickBot="1">
      <c r="A3" s="676" t="s">
        <v>605</v>
      </c>
      <c r="B3" s="676"/>
      <c r="C3" s="676"/>
    </row>
    <row r="4" spans="1:3" ht="17.25" customHeight="1" thickTop="1">
      <c r="A4" s="595" t="s">
        <v>556</v>
      </c>
      <c r="B4" s="595" t="s">
        <v>573</v>
      </c>
      <c r="C4" s="595" t="s">
        <v>555</v>
      </c>
    </row>
    <row r="5" spans="1:3" ht="25.5" customHeight="1">
      <c r="A5" s="643"/>
      <c r="B5" s="643"/>
      <c r="C5" s="643"/>
    </row>
    <row r="6" spans="1:3" ht="20.100000000000001" customHeight="1">
      <c r="A6" s="367" t="s">
        <v>115</v>
      </c>
      <c r="B6" s="377">
        <v>18</v>
      </c>
      <c r="C6" s="378">
        <f t="shared" ref="C6:C24" si="0">B6/133*100</f>
        <v>13.533834586466165</v>
      </c>
    </row>
    <row r="7" spans="1:3" ht="20.100000000000001" customHeight="1">
      <c r="A7" s="368" t="s">
        <v>172</v>
      </c>
      <c r="B7" s="431">
        <v>0</v>
      </c>
      <c r="C7" s="379">
        <f t="shared" si="0"/>
        <v>0</v>
      </c>
    </row>
    <row r="8" spans="1:3" ht="20.100000000000001" customHeight="1">
      <c r="A8" s="368" t="s">
        <v>116</v>
      </c>
      <c r="B8" s="431">
        <v>2</v>
      </c>
      <c r="C8" s="379">
        <f t="shared" si="0"/>
        <v>1.5037593984962405</v>
      </c>
    </row>
    <row r="9" spans="1:3" ht="20.100000000000001" customHeight="1">
      <c r="A9" s="368" t="s">
        <v>173</v>
      </c>
      <c r="B9" s="431">
        <v>2</v>
      </c>
      <c r="C9" s="379">
        <f t="shared" si="0"/>
        <v>1.5037593984962405</v>
      </c>
    </row>
    <row r="10" spans="1:3" ht="20.100000000000001" customHeight="1">
      <c r="A10" s="368" t="s">
        <v>174</v>
      </c>
      <c r="B10" s="431">
        <v>14</v>
      </c>
      <c r="C10" s="379">
        <f t="shared" si="0"/>
        <v>10.526315789473683</v>
      </c>
    </row>
    <row r="11" spans="1:3" ht="20.100000000000001" customHeight="1">
      <c r="A11" s="368" t="s">
        <v>175</v>
      </c>
      <c r="B11" s="431">
        <v>7</v>
      </c>
      <c r="C11" s="379">
        <f t="shared" si="0"/>
        <v>5.2631578947368416</v>
      </c>
    </row>
    <row r="12" spans="1:3" ht="20.100000000000001" customHeight="1">
      <c r="A12" s="368" t="s">
        <v>176</v>
      </c>
      <c r="B12" s="431">
        <v>1</v>
      </c>
      <c r="C12" s="379">
        <f t="shared" si="0"/>
        <v>0.75187969924812026</v>
      </c>
    </row>
    <row r="13" spans="1:3" ht="20.100000000000001" customHeight="1">
      <c r="A13" s="368" t="s">
        <v>177</v>
      </c>
      <c r="B13" s="431">
        <v>4</v>
      </c>
      <c r="C13" s="379">
        <f t="shared" si="0"/>
        <v>3.007518796992481</v>
      </c>
    </row>
    <row r="14" spans="1:3" ht="20.100000000000001" customHeight="1">
      <c r="A14" s="368" t="s">
        <v>178</v>
      </c>
      <c r="B14" s="431">
        <v>1</v>
      </c>
      <c r="C14" s="379">
        <f t="shared" si="0"/>
        <v>0.75187969924812026</v>
      </c>
    </row>
    <row r="15" spans="1:3" ht="20.100000000000001" customHeight="1">
      <c r="A15" s="368" t="s">
        <v>410</v>
      </c>
      <c r="B15" s="431">
        <v>17</v>
      </c>
      <c r="C15" s="379">
        <f t="shared" si="0"/>
        <v>12.781954887218044</v>
      </c>
    </row>
    <row r="16" spans="1:3" ht="20.100000000000001" customHeight="1">
      <c r="A16" s="368" t="s">
        <v>276</v>
      </c>
      <c r="B16" s="431">
        <v>11</v>
      </c>
      <c r="C16" s="379">
        <f t="shared" si="0"/>
        <v>8.2706766917293226</v>
      </c>
    </row>
    <row r="17" spans="1:3" ht="20.100000000000001" customHeight="1">
      <c r="A17" s="368" t="s">
        <v>277</v>
      </c>
      <c r="B17" s="431">
        <v>6</v>
      </c>
      <c r="C17" s="379">
        <f t="shared" si="0"/>
        <v>4.5112781954887211</v>
      </c>
    </row>
    <row r="18" spans="1:3" ht="20.100000000000001" customHeight="1">
      <c r="A18" s="368" t="s">
        <v>411</v>
      </c>
      <c r="B18" s="431">
        <v>9</v>
      </c>
      <c r="C18" s="379">
        <f t="shared" si="0"/>
        <v>6.7669172932330826</v>
      </c>
    </row>
    <row r="19" spans="1:3" ht="20.100000000000001" customHeight="1">
      <c r="A19" s="368" t="s">
        <v>412</v>
      </c>
      <c r="B19" s="431">
        <v>26</v>
      </c>
      <c r="C19" s="379">
        <f t="shared" si="0"/>
        <v>19.548872180451127</v>
      </c>
    </row>
    <row r="20" spans="1:3" ht="20.100000000000001" customHeight="1">
      <c r="A20" s="368" t="s">
        <v>414</v>
      </c>
      <c r="B20" s="431">
        <v>0</v>
      </c>
      <c r="C20" s="379">
        <f t="shared" si="0"/>
        <v>0</v>
      </c>
    </row>
    <row r="21" spans="1:3" ht="20.100000000000001" customHeight="1">
      <c r="A21" s="368" t="s">
        <v>163</v>
      </c>
      <c r="B21" s="431">
        <v>13</v>
      </c>
      <c r="C21" s="379">
        <f t="shared" si="0"/>
        <v>9.7744360902255636</v>
      </c>
    </row>
    <row r="22" spans="1:3" ht="20.100000000000001" customHeight="1">
      <c r="A22" s="368" t="s">
        <v>413</v>
      </c>
      <c r="B22" s="431">
        <v>0</v>
      </c>
      <c r="C22" s="379">
        <f t="shared" si="0"/>
        <v>0</v>
      </c>
    </row>
    <row r="23" spans="1:3" ht="20.100000000000001" customHeight="1">
      <c r="A23" s="372" t="s">
        <v>2</v>
      </c>
      <c r="B23" s="202">
        <v>2</v>
      </c>
      <c r="C23" s="378">
        <f t="shared" si="0"/>
        <v>1.5037593984962405</v>
      </c>
    </row>
    <row r="24" spans="1:3" ht="24" customHeight="1" thickBot="1">
      <c r="A24" s="373" t="s">
        <v>0</v>
      </c>
      <c r="B24" s="538">
        <f>SUM(B6:B23)</f>
        <v>133</v>
      </c>
      <c r="C24" s="393">
        <f t="shared" si="0"/>
        <v>100</v>
      </c>
    </row>
    <row r="25" spans="1:3" ht="7.5" customHeight="1" thickTop="1">
      <c r="A25" s="492"/>
      <c r="B25" s="365"/>
      <c r="C25" s="289"/>
    </row>
    <row r="26" spans="1:3" ht="27" customHeight="1">
      <c r="A26" s="675" t="s">
        <v>557</v>
      </c>
      <c r="B26" s="675"/>
      <c r="C26" s="675"/>
    </row>
    <row r="27" spans="1:3" ht="11.25" customHeight="1">
      <c r="A27" s="534"/>
      <c r="B27" s="534"/>
      <c r="C27" s="534"/>
    </row>
    <row r="28" spans="1:3" ht="8.25" hidden="1" customHeight="1">
      <c r="A28" s="534"/>
      <c r="B28" s="534"/>
      <c r="C28" s="534"/>
    </row>
    <row r="29" spans="1:3" ht="14.25" customHeight="1"/>
    <row r="30" spans="1:3" ht="21" customHeight="1">
      <c r="A30" s="495" t="s">
        <v>532</v>
      </c>
      <c r="B30" s="496">
        <v>62</v>
      </c>
      <c r="C30" s="495"/>
    </row>
    <row r="34" spans="2:3">
      <c r="B34" s="496"/>
      <c r="C34" s="496"/>
    </row>
  </sheetData>
  <mergeCells count="6">
    <mergeCell ref="A26:C26"/>
    <mergeCell ref="A2:C2"/>
    <mergeCell ref="A3:C3"/>
    <mergeCell ref="A4:A5"/>
    <mergeCell ref="B4:B5"/>
    <mergeCell ref="C4:C5"/>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xl/worksheets/sheet19.xml><?xml version="1.0" encoding="utf-8"?>
<worksheet xmlns="http://schemas.openxmlformats.org/spreadsheetml/2006/main" xmlns:r="http://schemas.openxmlformats.org/officeDocument/2006/relationships">
  <sheetPr>
    <tabColor theme="6" tint="-0.249977111117893"/>
  </sheetPr>
  <dimension ref="A1:K25"/>
  <sheetViews>
    <sheetView rightToLeft="1" view="pageBreakPreview" zoomScaleNormal="90" zoomScaleSheetLayoutView="100" workbookViewId="0">
      <selection activeCell="O17" sqref="O17"/>
    </sheetView>
  </sheetViews>
  <sheetFormatPr defaultColWidth="9.125" defaultRowHeight="14.25"/>
  <cols>
    <col min="1" max="1" width="37.25" style="44" customWidth="1"/>
    <col min="2" max="2" width="15" style="44" customWidth="1"/>
    <col min="3" max="3" width="14.75" style="44" customWidth="1"/>
    <col min="4" max="4" width="0.75" style="57" customWidth="1"/>
    <col min="5" max="7" width="14.75" style="57" customWidth="1"/>
    <col min="8" max="16384" width="9.125" style="44"/>
  </cols>
  <sheetData>
    <row r="1" spans="1:11" ht="21" customHeight="1">
      <c r="A1" s="590" t="s">
        <v>42</v>
      </c>
      <c r="B1" s="590"/>
      <c r="C1" s="590"/>
      <c r="D1" s="590"/>
      <c r="E1" s="590"/>
      <c r="F1" s="590"/>
      <c r="G1" s="221"/>
    </row>
    <row r="2" spans="1:11" ht="34.5" customHeight="1" thickBot="1">
      <c r="A2" s="676" t="s">
        <v>418</v>
      </c>
      <c r="B2" s="676"/>
      <c r="C2" s="676"/>
      <c r="D2" s="676"/>
      <c r="E2" s="676"/>
      <c r="F2" s="676"/>
      <c r="G2" s="223"/>
    </row>
    <row r="3" spans="1:11" ht="21.75" customHeight="1" thickTop="1">
      <c r="A3" s="679" t="s">
        <v>415</v>
      </c>
      <c r="B3" s="670" t="s">
        <v>416</v>
      </c>
      <c r="C3" s="670"/>
      <c r="D3" s="670"/>
      <c r="E3" s="670"/>
      <c r="F3" s="670"/>
      <c r="G3" s="8"/>
      <c r="I3" s="678" t="s">
        <v>365</v>
      </c>
      <c r="J3" s="678"/>
    </row>
    <row r="4" spans="1:11" s="57" customFormat="1" ht="17.25" customHeight="1">
      <c r="A4" s="680"/>
      <c r="B4" s="652" t="s">
        <v>146</v>
      </c>
      <c r="C4" s="652"/>
      <c r="D4" s="196"/>
      <c r="E4" s="652" t="s">
        <v>171</v>
      </c>
      <c r="F4" s="652"/>
      <c r="G4" s="8"/>
      <c r="H4" s="677" t="s">
        <v>161</v>
      </c>
      <c r="I4" s="198"/>
      <c r="J4" s="198"/>
    </row>
    <row r="5" spans="1:11" ht="22.5" customHeight="1">
      <c r="A5" s="681"/>
      <c r="B5" s="23" t="s">
        <v>417</v>
      </c>
      <c r="C5" s="23" t="s">
        <v>419</v>
      </c>
      <c r="D5" s="23"/>
      <c r="E5" s="3" t="s">
        <v>417</v>
      </c>
      <c r="F5" s="3" t="s">
        <v>420</v>
      </c>
      <c r="G5" s="225"/>
      <c r="H5" s="677"/>
      <c r="I5" s="3" t="s">
        <v>146</v>
      </c>
      <c r="J5" s="3" t="s">
        <v>171</v>
      </c>
      <c r="K5" s="57" t="s">
        <v>346</v>
      </c>
    </row>
    <row r="6" spans="1:11" ht="20.100000000000001" customHeight="1">
      <c r="A6" s="367" t="s">
        <v>115</v>
      </c>
      <c r="B6" s="81">
        <v>0</v>
      </c>
      <c r="C6" s="157">
        <f>C14</f>
        <v>0</v>
      </c>
      <c r="D6" s="217"/>
      <c r="E6" s="81">
        <v>18</v>
      </c>
      <c r="F6" s="157">
        <f>E6/133*100</f>
        <v>13.533834586466165</v>
      </c>
      <c r="G6" s="42"/>
      <c r="H6" s="101" t="s">
        <v>327</v>
      </c>
      <c r="I6" s="44">
        <v>0</v>
      </c>
      <c r="J6" s="44">
        <v>18</v>
      </c>
      <c r="K6" s="44">
        <v>18</v>
      </c>
    </row>
    <row r="7" spans="1:11" ht="20.100000000000001" customHeight="1">
      <c r="A7" s="368" t="s">
        <v>172</v>
      </c>
      <c r="B7" s="369">
        <v>0</v>
      </c>
      <c r="C7" s="370">
        <f t="shared" ref="C7:C24" si="0">C15</f>
        <v>0</v>
      </c>
      <c r="D7" s="371"/>
      <c r="E7" s="369">
        <v>0</v>
      </c>
      <c r="F7" s="370">
        <f t="shared" ref="F7:F23" si="1">E7/133*100</f>
        <v>0</v>
      </c>
      <c r="G7" s="42"/>
      <c r="H7" s="101">
        <v>2</v>
      </c>
      <c r="I7" s="44">
        <v>0</v>
      </c>
      <c r="J7" s="44">
        <v>0</v>
      </c>
      <c r="K7" s="44">
        <v>0</v>
      </c>
    </row>
    <row r="8" spans="1:11" ht="20.100000000000001" customHeight="1">
      <c r="A8" s="368" t="s">
        <v>116</v>
      </c>
      <c r="B8" s="369">
        <v>0</v>
      </c>
      <c r="C8" s="370">
        <f t="shared" si="0"/>
        <v>0</v>
      </c>
      <c r="D8" s="371"/>
      <c r="E8" s="369">
        <v>2</v>
      </c>
      <c r="F8" s="370">
        <f t="shared" si="1"/>
        <v>1.5037593984962405</v>
      </c>
      <c r="G8" s="42"/>
      <c r="H8" s="101" t="s">
        <v>329</v>
      </c>
      <c r="I8" s="44">
        <v>1</v>
      </c>
      <c r="J8" s="44">
        <v>1</v>
      </c>
      <c r="K8" s="44">
        <v>2</v>
      </c>
    </row>
    <row r="9" spans="1:11" ht="20.100000000000001" customHeight="1">
      <c r="A9" s="368" t="s">
        <v>173</v>
      </c>
      <c r="B9" s="369">
        <v>0</v>
      </c>
      <c r="C9" s="370">
        <f t="shared" si="0"/>
        <v>0</v>
      </c>
      <c r="D9" s="371"/>
      <c r="E9" s="369">
        <v>2</v>
      </c>
      <c r="F9" s="370">
        <f t="shared" si="1"/>
        <v>1.5037593984962405</v>
      </c>
      <c r="G9" s="42"/>
      <c r="H9" s="101" t="s">
        <v>330</v>
      </c>
      <c r="I9" s="44">
        <v>0</v>
      </c>
      <c r="J9" s="44">
        <v>2</v>
      </c>
      <c r="K9" s="44">
        <v>2</v>
      </c>
    </row>
    <row r="10" spans="1:11" s="55" customFormat="1" ht="20.100000000000001" customHeight="1">
      <c r="A10" s="368" t="s">
        <v>174</v>
      </c>
      <c r="B10" s="369">
        <v>0</v>
      </c>
      <c r="C10" s="370">
        <f t="shared" si="0"/>
        <v>0</v>
      </c>
      <c r="D10" s="371"/>
      <c r="E10" s="369">
        <v>14</v>
      </c>
      <c r="F10" s="370">
        <f t="shared" si="1"/>
        <v>10.526315789473683</v>
      </c>
      <c r="G10" s="42"/>
      <c r="H10" s="101" t="s">
        <v>331</v>
      </c>
      <c r="I10" s="55">
        <v>0</v>
      </c>
      <c r="J10" s="55">
        <v>14</v>
      </c>
      <c r="K10" s="55">
        <v>14</v>
      </c>
    </row>
    <row r="11" spans="1:11" s="55" customFormat="1" ht="20.100000000000001" customHeight="1">
      <c r="A11" s="368" t="s">
        <v>175</v>
      </c>
      <c r="B11" s="369">
        <v>0</v>
      </c>
      <c r="C11" s="370">
        <f t="shared" si="0"/>
        <v>0</v>
      </c>
      <c r="D11" s="371"/>
      <c r="E11" s="369">
        <v>7</v>
      </c>
      <c r="F11" s="370">
        <f t="shared" si="1"/>
        <v>5.2631578947368416</v>
      </c>
      <c r="G11" s="42"/>
      <c r="H11" s="101" t="s">
        <v>332</v>
      </c>
      <c r="I11" s="55">
        <v>0</v>
      </c>
      <c r="J11" s="55">
        <v>7</v>
      </c>
      <c r="K11" s="55">
        <v>7</v>
      </c>
    </row>
    <row r="12" spans="1:11" s="55" customFormat="1" ht="20.100000000000001" customHeight="1">
      <c r="A12" s="368" t="s">
        <v>176</v>
      </c>
      <c r="B12" s="369">
        <v>0</v>
      </c>
      <c r="C12" s="370">
        <f t="shared" si="0"/>
        <v>0</v>
      </c>
      <c r="D12" s="371"/>
      <c r="E12" s="369">
        <v>1</v>
      </c>
      <c r="F12" s="370">
        <f t="shared" si="1"/>
        <v>0.75187969924812026</v>
      </c>
      <c r="G12" s="42"/>
      <c r="H12" s="101" t="s">
        <v>333</v>
      </c>
      <c r="I12" s="55">
        <v>0</v>
      </c>
      <c r="J12" s="55">
        <v>1</v>
      </c>
      <c r="K12" s="55">
        <v>1</v>
      </c>
    </row>
    <row r="13" spans="1:11" s="55" customFormat="1" ht="20.100000000000001" customHeight="1">
      <c r="A13" s="368" t="s">
        <v>177</v>
      </c>
      <c r="B13" s="369">
        <v>0</v>
      </c>
      <c r="C13" s="370">
        <f t="shared" si="0"/>
        <v>0</v>
      </c>
      <c r="D13" s="371"/>
      <c r="E13" s="369">
        <v>4</v>
      </c>
      <c r="F13" s="370">
        <f t="shared" si="1"/>
        <v>3.007518796992481</v>
      </c>
      <c r="G13" s="42"/>
      <c r="H13" s="101" t="s">
        <v>334</v>
      </c>
      <c r="I13" s="55">
        <v>0</v>
      </c>
      <c r="J13" s="55">
        <v>4</v>
      </c>
      <c r="K13" s="55">
        <v>4</v>
      </c>
    </row>
    <row r="14" spans="1:11" s="55" customFormat="1" ht="20.100000000000001" customHeight="1">
      <c r="A14" s="368" t="s">
        <v>178</v>
      </c>
      <c r="B14" s="369">
        <v>0</v>
      </c>
      <c r="C14" s="370">
        <f t="shared" si="0"/>
        <v>0</v>
      </c>
      <c r="D14" s="371"/>
      <c r="E14" s="369">
        <v>1</v>
      </c>
      <c r="F14" s="370">
        <f t="shared" si="1"/>
        <v>0.75187969924812026</v>
      </c>
      <c r="G14" s="42"/>
      <c r="H14" s="101" t="s">
        <v>335</v>
      </c>
      <c r="I14" s="55">
        <v>0</v>
      </c>
      <c r="J14" s="55">
        <v>1</v>
      </c>
      <c r="K14" s="55">
        <v>1</v>
      </c>
    </row>
    <row r="15" spans="1:11" s="55" customFormat="1" ht="20.100000000000001" customHeight="1">
      <c r="A15" s="368" t="s">
        <v>410</v>
      </c>
      <c r="B15" s="369">
        <v>0</v>
      </c>
      <c r="C15" s="370">
        <f t="shared" si="0"/>
        <v>0</v>
      </c>
      <c r="D15" s="371"/>
      <c r="E15" s="369">
        <v>17</v>
      </c>
      <c r="F15" s="370">
        <f t="shared" si="1"/>
        <v>12.781954887218044</v>
      </c>
      <c r="G15" s="42"/>
      <c r="H15" s="101" t="s">
        <v>336</v>
      </c>
      <c r="I15" s="55">
        <v>0</v>
      </c>
      <c r="J15" s="55">
        <v>17</v>
      </c>
      <c r="K15" s="55">
        <v>17</v>
      </c>
    </row>
    <row r="16" spans="1:11" s="55" customFormat="1" ht="20.100000000000001" customHeight="1">
      <c r="A16" s="368" t="s">
        <v>276</v>
      </c>
      <c r="B16" s="369">
        <v>0</v>
      </c>
      <c r="C16" s="370">
        <f t="shared" si="0"/>
        <v>0</v>
      </c>
      <c r="D16" s="371"/>
      <c r="E16" s="369">
        <v>11</v>
      </c>
      <c r="F16" s="370">
        <f t="shared" si="1"/>
        <v>8.2706766917293226</v>
      </c>
      <c r="G16" s="42"/>
      <c r="H16" s="101" t="s">
        <v>337</v>
      </c>
      <c r="I16" s="55">
        <v>0</v>
      </c>
      <c r="J16" s="55">
        <v>11</v>
      </c>
      <c r="K16" s="55">
        <v>11</v>
      </c>
    </row>
    <row r="17" spans="1:11" s="55" customFormat="1" ht="20.100000000000001" customHeight="1">
      <c r="A17" s="368" t="s">
        <v>277</v>
      </c>
      <c r="B17" s="369">
        <v>0</v>
      </c>
      <c r="C17" s="370">
        <f t="shared" si="0"/>
        <v>0</v>
      </c>
      <c r="D17" s="371"/>
      <c r="E17" s="369">
        <v>6</v>
      </c>
      <c r="F17" s="370">
        <f t="shared" si="1"/>
        <v>4.5112781954887211</v>
      </c>
      <c r="G17" s="42"/>
      <c r="H17" s="101" t="s">
        <v>338</v>
      </c>
      <c r="I17" s="55">
        <v>0</v>
      </c>
      <c r="J17" s="55">
        <v>6</v>
      </c>
      <c r="K17" s="55">
        <v>6</v>
      </c>
    </row>
    <row r="18" spans="1:11" ht="20.100000000000001" customHeight="1">
      <c r="A18" s="368" t="s">
        <v>411</v>
      </c>
      <c r="B18" s="369">
        <v>0</v>
      </c>
      <c r="C18" s="370">
        <f t="shared" si="0"/>
        <v>0</v>
      </c>
      <c r="D18" s="371"/>
      <c r="E18" s="369">
        <v>9</v>
      </c>
      <c r="F18" s="370">
        <f t="shared" si="1"/>
        <v>6.7669172932330826</v>
      </c>
      <c r="G18" s="42"/>
      <c r="H18" s="101" t="s">
        <v>339</v>
      </c>
      <c r="I18" s="44">
        <v>0</v>
      </c>
      <c r="J18" s="44">
        <v>9</v>
      </c>
      <c r="K18" s="44">
        <v>9</v>
      </c>
    </row>
    <row r="19" spans="1:11" ht="20.100000000000001" customHeight="1">
      <c r="A19" s="368" t="s">
        <v>412</v>
      </c>
      <c r="B19" s="369">
        <v>0</v>
      </c>
      <c r="C19" s="370">
        <f t="shared" si="0"/>
        <v>0</v>
      </c>
      <c r="D19" s="371"/>
      <c r="E19" s="369">
        <v>26</v>
      </c>
      <c r="F19" s="370">
        <f t="shared" si="1"/>
        <v>19.548872180451127</v>
      </c>
      <c r="G19" s="42"/>
      <c r="H19" s="101" t="s">
        <v>340</v>
      </c>
      <c r="I19" s="44">
        <v>0</v>
      </c>
      <c r="J19" s="44">
        <v>26</v>
      </c>
      <c r="K19" s="44">
        <v>26</v>
      </c>
    </row>
    <row r="20" spans="1:11" ht="20.100000000000001" customHeight="1">
      <c r="A20" s="368" t="s">
        <v>414</v>
      </c>
      <c r="B20" s="369">
        <v>0</v>
      </c>
      <c r="C20" s="370">
        <f t="shared" si="0"/>
        <v>0</v>
      </c>
      <c r="D20" s="369"/>
      <c r="E20" s="369">
        <v>0</v>
      </c>
      <c r="F20" s="370">
        <f t="shared" si="1"/>
        <v>0</v>
      </c>
      <c r="G20" s="4"/>
      <c r="H20" s="101">
        <v>15</v>
      </c>
      <c r="I20" s="44">
        <v>0</v>
      </c>
      <c r="J20" s="44">
        <v>0</v>
      </c>
      <c r="K20" s="44">
        <v>0</v>
      </c>
    </row>
    <row r="21" spans="1:11" ht="20.100000000000001" customHeight="1">
      <c r="A21" s="368" t="s">
        <v>163</v>
      </c>
      <c r="B21" s="369">
        <v>0</v>
      </c>
      <c r="C21" s="370">
        <f t="shared" si="0"/>
        <v>0</v>
      </c>
      <c r="D21" s="369"/>
      <c r="E21" s="369">
        <v>13</v>
      </c>
      <c r="F21" s="370">
        <f t="shared" si="1"/>
        <v>9.7744360902255636</v>
      </c>
      <c r="G21" s="4"/>
      <c r="H21" s="101" t="s">
        <v>342</v>
      </c>
      <c r="I21" s="44">
        <v>0</v>
      </c>
      <c r="J21" s="44">
        <v>13</v>
      </c>
      <c r="K21" s="44">
        <v>13</v>
      </c>
    </row>
    <row r="22" spans="1:11" ht="20.100000000000001" customHeight="1">
      <c r="A22" s="368" t="s">
        <v>413</v>
      </c>
      <c r="B22" s="369">
        <v>0</v>
      </c>
      <c r="C22" s="370">
        <f t="shared" si="0"/>
        <v>0</v>
      </c>
      <c r="D22" s="369"/>
      <c r="E22" s="369">
        <v>0</v>
      </c>
      <c r="F22" s="370">
        <f t="shared" si="1"/>
        <v>0</v>
      </c>
      <c r="G22" s="4"/>
      <c r="H22" s="101">
        <v>17</v>
      </c>
      <c r="I22" s="44">
        <v>0</v>
      </c>
      <c r="J22" s="44">
        <v>0</v>
      </c>
      <c r="K22" s="44">
        <v>0</v>
      </c>
    </row>
    <row r="23" spans="1:11" ht="20.100000000000001" customHeight="1">
      <c r="A23" s="372" t="s">
        <v>2</v>
      </c>
      <c r="B23" s="202">
        <v>0</v>
      </c>
      <c r="C23" s="157">
        <f t="shared" si="0"/>
        <v>0</v>
      </c>
      <c r="D23" s="202"/>
      <c r="E23" s="202">
        <v>2</v>
      </c>
      <c r="F23" s="157">
        <f t="shared" si="1"/>
        <v>1.5037593984962405</v>
      </c>
      <c r="G23" s="4"/>
      <c r="H23" s="101" t="s">
        <v>344</v>
      </c>
      <c r="I23" s="44">
        <v>0</v>
      </c>
      <c r="J23" s="44">
        <v>2</v>
      </c>
      <c r="K23" s="44">
        <v>2</v>
      </c>
    </row>
    <row r="24" spans="1:11" ht="24" customHeight="1" thickBot="1">
      <c r="A24" s="373" t="s">
        <v>0</v>
      </c>
      <c r="B24" s="316">
        <f>SUM(B6:B23)</f>
        <v>0</v>
      </c>
      <c r="C24" s="393">
        <f t="shared" si="0"/>
        <v>0</v>
      </c>
      <c r="D24" s="316"/>
      <c r="E24" s="316">
        <f>SUM(E6:E23)</f>
        <v>133</v>
      </c>
      <c r="F24" s="393">
        <f>E24/133*100</f>
        <v>100</v>
      </c>
      <c r="H24" s="57" t="s">
        <v>346</v>
      </c>
      <c r="I24" s="44">
        <f>SUM(I6:I23)</f>
        <v>1</v>
      </c>
      <c r="J24" s="44">
        <f>SUM(J6:J23)</f>
        <v>132</v>
      </c>
      <c r="K24" s="44">
        <f>SUM(K6:K23)</f>
        <v>133</v>
      </c>
    </row>
    <row r="25" spans="1:11" ht="13.5" customHeight="1" thickTop="1"/>
  </sheetData>
  <mergeCells count="8">
    <mergeCell ref="A1:F1"/>
    <mergeCell ref="A2:F2"/>
    <mergeCell ref="H4:H5"/>
    <mergeCell ref="I3:J3"/>
    <mergeCell ref="A3:A5"/>
    <mergeCell ref="B4:C4"/>
    <mergeCell ref="E4:F4"/>
    <mergeCell ref="B3:F3"/>
  </mergeCells>
  <printOptions horizontalCentered="1"/>
  <pageMargins left="0.51181102362204722" right="0.51181102362204722" top="0.59055118110236227" bottom="0.19685039370078741" header="0.31496062992125984" footer="0.31496062992125984"/>
  <pageSetup paperSize="9" scale="95" orientation="landscape" r:id="rId1"/>
  <ignoredErrors>
    <ignoredError sqref="H6:H23" numberStoredAsText="1"/>
  </ignoredErrors>
</worksheet>
</file>

<file path=xl/worksheets/sheet2.xml><?xml version="1.0" encoding="utf-8"?>
<worksheet xmlns="http://schemas.openxmlformats.org/spreadsheetml/2006/main" xmlns:r="http://schemas.openxmlformats.org/officeDocument/2006/relationships">
  <sheetPr>
    <tabColor theme="6" tint="-0.249977111117893"/>
  </sheetPr>
  <dimension ref="A1:I45"/>
  <sheetViews>
    <sheetView rightToLeft="1" view="pageBreakPreview" zoomScaleSheetLayoutView="100" workbookViewId="0">
      <selection activeCell="J5" sqref="J5"/>
    </sheetView>
  </sheetViews>
  <sheetFormatPr defaultColWidth="9.125" defaultRowHeight="15"/>
  <cols>
    <col min="1" max="1" width="38.125" style="18" customWidth="1"/>
    <col min="2" max="2" width="13.875" style="284" customWidth="1"/>
    <col min="3" max="3" width="15.75" style="18" customWidth="1"/>
    <col min="4" max="4" width="18" style="18" customWidth="1"/>
    <col min="5" max="16384" width="9.125" style="18"/>
  </cols>
  <sheetData>
    <row r="1" spans="1:9" ht="35.25" customHeight="1">
      <c r="A1" s="590" t="s">
        <v>1</v>
      </c>
      <c r="B1" s="590"/>
      <c r="C1" s="590"/>
      <c r="D1" s="590"/>
    </row>
    <row r="2" spans="1:9" ht="27" customHeight="1" thickBot="1">
      <c r="A2" s="591" t="s">
        <v>587</v>
      </c>
      <c r="B2" s="591"/>
      <c r="C2" s="591"/>
      <c r="D2" s="591"/>
    </row>
    <row r="3" spans="1:9" ht="25.5" customHeight="1" thickTop="1">
      <c r="A3" s="595" t="s">
        <v>105</v>
      </c>
      <c r="B3" s="597" t="s">
        <v>4</v>
      </c>
      <c r="C3" s="595" t="s">
        <v>230</v>
      </c>
      <c r="D3" s="595"/>
      <c r="E3" s="599" t="s">
        <v>297</v>
      </c>
      <c r="F3" s="599"/>
      <c r="G3" s="599"/>
      <c r="H3" s="599"/>
      <c r="I3" s="126"/>
    </row>
    <row r="4" spans="1:9" ht="27" customHeight="1">
      <c r="A4" s="596"/>
      <c r="B4" s="598"/>
      <c r="C4" s="50" t="s">
        <v>72</v>
      </c>
      <c r="D4" s="3" t="s">
        <v>73</v>
      </c>
      <c r="E4" s="599"/>
      <c r="F4" s="599"/>
      <c r="G4" s="599"/>
      <c r="H4" s="599"/>
      <c r="I4" s="126"/>
    </row>
    <row r="5" spans="1:9" ht="26.1" customHeight="1">
      <c r="A5" s="2" t="s">
        <v>5</v>
      </c>
      <c r="B5" s="80">
        <v>15</v>
      </c>
      <c r="C5" s="80">
        <v>364</v>
      </c>
      <c r="D5" s="158">
        <v>25.40125610607118</v>
      </c>
      <c r="E5" s="599"/>
      <c r="F5" s="599"/>
      <c r="G5" s="599"/>
      <c r="H5" s="599"/>
      <c r="I5" s="126"/>
    </row>
    <row r="6" spans="1:9" ht="26.1" customHeight="1">
      <c r="A6" s="2" t="s">
        <v>6</v>
      </c>
      <c r="B6" s="80">
        <v>16</v>
      </c>
      <c r="C6" s="183">
        <v>0</v>
      </c>
      <c r="D6" s="184">
        <v>0</v>
      </c>
      <c r="E6" s="599"/>
      <c r="F6" s="599"/>
      <c r="G6" s="599"/>
      <c r="H6" s="599"/>
      <c r="I6" s="126"/>
    </row>
    <row r="7" spans="1:9" ht="26.1" customHeight="1">
      <c r="A7" s="2" t="s">
        <v>7</v>
      </c>
      <c r="B7" s="80">
        <v>17</v>
      </c>
      <c r="C7" s="80">
        <v>25</v>
      </c>
      <c r="D7" s="158">
        <v>1.7445917655268668</v>
      </c>
      <c r="E7" s="599"/>
      <c r="F7" s="599"/>
      <c r="G7" s="599"/>
      <c r="H7" s="599"/>
      <c r="I7" s="126"/>
    </row>
    <row r="8" spans="1:9" ht="26.1" customHeight="1">
      <c r="A8" s="2" t="s">
        <v>8</v>
      </c>
      <c r="B8" s="80">
        <v>18</v>
      </c>
      <c r="C8" s="80">
        <v>7</v>
      </c>
      <c r="D8" s="158">
        <v>0.4884856943475227</v>
      </c>
      <c r="E8" s="599"/>
      <c r="F8" s="599"/>
      <c r="G8" s="599"/>
      <c r="H8" s="599"/>
      <c r="I8" s="126"/>
    </row>
    <row r="9" spans="1:9" ht="26.1" customHeight="1">
      <c r="A9" s="2" t="s">
        <v>9</v>
      </c>
      <c r="B9" s="80">
        <v>19</v>
      </c>
      <c r="C9" s="80">
        <v>6</v>
      </c>
      <c r="D9" s="158">
        <v>0.41870202372644799</v>
      </c>
      <c r="I9" s="126"/>
    </row>
    <row r="10" spans="1:9" ht="26.1" customHeight="1">
      <c r="A10" s="2" t="s">
        <v>167</v>
      </c>
      <c r="B10" s="80">
        <v>20</v>
      </c>
      <c r="C10" s="80">
        <v>11</v>
      </c>
      <c r="D10" s="158">
        <v>0.76762037683182138</v>
      </c>
      <c r="I10" s="126"/>
    </row>
    <row r="11" spans="1:9" ht="26.1" customHeight="1">
      <c r="A11" s="2" t="s">
        <v>14</v>
      </c>
      <c r="B11" s="80">
        <v>21</v>
      </c>
      <c r="C11" s="80">
        <v>5</v>
      </c>
      <c r="D11" s="158">
        <v>0.34891835310537334</v>
      </c>
      <c r="I11" s="126"/>
    </row>
    <row r="12" spans="1:9" ht="26.1" customHeight="1">
      <c r="A12" s="2" t="s">
        <v>534</v>
      </c>
      <c r="B12" s="80">
        <v>22</v>
      </c>
      <c r="C12" s="80">
        <v>30</v>
      </c>
      <c r="D12" s="158">
        <v>2.0935101186322402</v>
      </c>
      <c r="I12" s="126"/>
    </row>
    <row r="13" spans="1:9" ht="26.1" customHeight="1">
      <c r="A13" s="2" t="s">
        <v>100</v>
      </c>
      <c r="B13" s="80">
        <v>23</v>
      </c>
      <c r="C13" s="80">
        <v>109</v>
      </c>
      <c r="D13" s="158">
        <v>7.6064200976971392</v>
      </c>
      <c r="I13" s="126"/>
    </row>
    <row r="14" spans="1:9" ht="26.1" customHeight="1">
      <c r="A14" s="2" t="s">
        <v>10</v>
      </c>
      <c r="B14" s="202">
        <v>24</v>
      </c>
      <c r="C14" s="81">
        <v>51</v>
      </c>
      <c r="D14" s="157">
        <v>3.558967201674808</v>
      </c>
      <c r="I14" s="126"/>
    </row>
    <row r="15" spans="1:9" s="46" customFormat="1" ht="26.1" customHeight="1">
      <c r="A15" s="47" t="s">
        <v>11</v>
      </c>
      <c r="B15" s="159">
        <v>25</v>
      </c>
      <c r="C15" s="159">
        <v>36</v>
      </c>
      <c r="D15" s="160">
        <v>2.5122121423586883</v>
      </c>
      <c r="I15" s="126"/>
    </row>
    <row r="16" spans="1:9" s="46" customFormat="1" ht="26.1" customHeight="1">
      <c r="A16" s="2" t="s">
        <v>12</v>
      </c>
      <c r="B16" s="80">
        <v>26</v>
      </c>
      <c r="C16" s="80">
        <v>583</v>
      </c>
      <c r="D16" s="158">
        <v>40.68387997208653</v>
      </c>
      <c r="I16" s="126"/>
    </row>
    <row r="17" spans="1:9" ht="26.1" customHeight="1" thickBot="1">
      <c r="A17" s="16" t="s">
        <v>13</v>
      </c>
      <c r="B17" s="82">
        <v>27</v>
      </c>
      <c r="C17" s="82">
        <v>21</v>
      </c>
      <c r="D17" s="171">
        <v>1.4654570830425679</v>
      </c>
      <c r="I17" s="126"/>
    </row>
    <row r="18" spans="1:9" s="46" customFormat="1" ht="26.1" customHeight="1" thickTop="1">
      <c r="A18" s="17"/>
      <c r="B18" s="202"/>
      <c r="C18" s="6"/>
      <c r="D18" s="45" t="s">
        <v>25</v>
      </c>
      <c r="I18" s="126"/>
    </row>
    <row r="19" spans="1:9" s="46" customFormat="1" ht="26.1" customHeight="1">
      <c r="A19" s="17"/>
      <c r="B19" s="202"/>
      <c r="C19" s="6"/>
      <c r="D19" s="6"/>
      <c r="I19" s="126"/>
    </row>
    <row r="20" spans="1:9" s="46" customFormat="1" ht="42.75" customHeight="1">
      <c r="A20" s="17"/>
      <c r="B20" s="202"/>
      <c r="C20" s="6"/>
      <c r="D20" s="6"/>
      <c r="I20" s="126"/>
    </row>
    <row r="21" spans="1:9" ht="25.5" customHeight="1">
      <c r="A21" s="495" t="s">
        <v>533</v>
      </c>
      <c r="B21" s="494">
        <v>43</v>
      </c>
      <c r="C21" s="495"/>
      <c r="D21" s="494"/>
      <c r="E21" s="37"/>
      <c r="I21" s="126"/>
    </row>
    <row r="22" spans="1:9" ht="38.25" customHeight="1">
      <c r="A22" s="590" t="s">
        <v>224</v>
      </c>
      <c r="B22" s="590"/>
      <c r="C22" s="590"/>
      <c r="D22" s="590"/>
      <c r="I22" s="126"/>
    </row>
    <row r="23" spans="1:9" ht="26.25" customHeight="1" thickBot="1">
      <c r="A23" s="591" t="s">
        <v>588</v>
      </c>
      <c r="B23" s="591"/>
      <c r="C23" s="591"/>
      <c r="D23" s="591"/>
      <c r="I23" s="126"/>
    </row>
    <row r="24" spans="1:9" ht="24.75" customHeight="1" thickTop="1">
      <c r="A24" s="595" t="s">
        <v>105</v>
      </c>
      <c r="B24" s="597" t="s">
        <v>4</v>
      </c>
      <c r="C24" s="595" t="s">
        <v>230</v>
      </c>
      <c r="D24" s="595"/>
      <c r="I24" s="126"/>
    </row>
    <row r="25" spans="1:9" ht="30" customHeight="1">
      <c r="A25" s="596"/>
      <c r="B25" s="598"/>
      <c r="C25" s="50" t="s">
        <v>72</v>
      </c>
      <c r="D25" s="3" t="s">
        <v>73</v>
      </c>
      <c r="I25" s="126"/>
    </row>
    <row r="26" spans="1:9" ht="26.1" customHeight="1">
      <c r="A26" s="2" t="s">
        <v>168</v>
      </c>
      <c r="B26" s="80">
        <v>28</v>
      </c>
      <c r="C26" s="80">
        <v>52</v>
      </c>
      <c r="D26" s="158">
        <v>3.6287508722958828</v>
      </c>
    </row>
    <row r="27" spans="1:9" ht="26.1" customHeight="1">
      <c r="A27" s="2" t="s">
        <v>15</v>
      </c>
      <c r="B27" s="80">
        <v>29</v>
      </c>
      <c r="C27" s="80">
        <v>22</v>
      </c>
      <c r="D27" s="158">
        <v>1.5352407536636428</v>
      </c>
    </row>
    <row r="28" spans="1:9" ht="26.1" customHeight="1">
      <c r="A28" s="2" t="s">
        <v>101</v>
      </c>
      <c r="B28" s="80">
        <v>30</v>
      </c>
      <c r="C28" s="183">
        <v>0</v>
      </c>
      <c r="D28" s="184">
        <v>0</v>
      </c>
    </row>
    <row r="29" spans="1:9" ht="26.1" customHeight="1">
      <c r="A29" s="2" t="s">
        <v>16</v>
      </c>
      <c r="B29" s="80">
        <v>31</v>
      </c>
      <c r="C29" s="80">
        <v>29</v>
      </c>
      <c r="D29" s="158">
        <v>2.0237264480111654</v>
      </c>
    </row>
    <row r="30" spans="1:9" ht="26.1" customHeight="1">
      <c r="A30" s="2" t="s">
        <v>17</v>
      </c>
      <c r="B30" s="80">
        <v>32</v>
      </c>
      <c r="C30" s="80">
        <v>2</v>
      </c>
      <c r="D30" s="158">
        <v>0.13956734124214934</v>
      </c>
    </row>
    <row r="31" spans="1:9" ht="26.1" customHeight="1">
      <c r="A31" s="2" t="s">
        <v>18</v>
      </c>
      <c r="B31" s="80">
        <v>33</v>
      </c>
      <c r="C31" s="80">
        <v>1</v>
      </c>
      <c r="D31" s="158">
        <v>6.978367062107467E-2</v>
      </c>
    </row>
    <row r="32" spans="1:9" ht="26.1" customHeight="1">
      <c r="A32" s="2" t="s">
        <v>102</v>
      </c>
      <c r="B32" s="80">
        <v>34</v>
      </c>
      <c r="C32" s="80">
        <v>6</v>
      </c>
      <c r="D32" s="158">
        <v>0.41870202372644799</v>
      </c>
    </row>
    <row r="33" spans="1:4" ht="26.1" customHeight="1">
      <c r="A33" s="2" t="s">
        <v>19</v>
      </c>
      <c r="B33" s="80">
        <v>35</v>
      </c>
      <c r="C33" s="80">
        <v>0</v>
      </c>
      <c r="D33" s="158">
        <v>0</v>
      </c>
    </row>
    <row r="34" spans="1:4" ht="26.1" customHeight="1">
      <c r="A34" s="2" t="s">
        <v>103</v>
      </c>
      <c r="B34" s="80">
        <v>36</v>
      </c>
      <c r="C34" s="80">
        <v>19</v>
      </c>
      <c r="D34" s="158">
        <v>1.3258897418004187</v>
      </c>
    </row>
    <row r="35" spans="1:4" ht="26.1" customHeight="1">
      <c r="A35" s="2" t="s">
        <v>104</v>
      </c>
      <c r="B35" s="80">
        <v>37</v>
      </c>
      <c r="C35" s="80">
        <v>0</v>
      </c>
      <c r="D35" s="158">
        <v>0</v>
      </c>
    </row>
    <row r="36" spans="1:4" ht="26.1" customHeight="1">
      <c r="A36" s="2" t="s">
        <v>20</v>
      </c>
      <c r="B36" s="80">
        <v>40</v>
      </c>
      <c r="C36" s="80">
        <v>54</v>
      </c>
      <c r="D36" s="158">
        <v>3.768318213538032</v>
      </c>
    </row>
    <row r="37" spans="1:4" ht="26.1" customHeight="1" thickBot="1">
      <c r="A37" s="594" t="s">
        <v>0</v>
      </c>
      <c r="B37" s="594"/>
      <c r="C37" s="172">
        <v>1433</v>
      </c>
      <c r="D37" s="173">
        <v>100</v>
      </c>
    </row>
    <row r="38" spans="1:4" ht="15.75" thickTop="1"/>
    <row r="39" spans="1:4" s="57" customFormat="1">
      <c r="B39" s="284"/>
    </row>
    <row r="40" spans="1:4" s="57" customFormat="1">
      <c r="B40" s="284"/>
    </row>
    <row r="41" spans="1:4" s="57" customFormat="1" ht="24.75" customHeight="1">
      <c r="B41" s="284"/>
    </row>
    <row r="43" spans="1:4" ht="21.75" customHeight="1"/>
    <row r="45" spans="1:4" ht="27" customHeight="1">
      <c r="A45" s="495" t="s">
        <v>533</v>
      </c>
      <c r="B45" s="494">
        <v>44</v>
      </c>
      <c r="C45" s="495"/>
    </row>
  </sheetData>
  <mergeCells count="12">
    <mergeCell ref="E3:H8"/>
    <mergeCell ref="A1:D1"/>
    <mergeCell ref="A2:D2"/>
    <mergeCell ref="A3:A4"/>
    <mergeCell ref="B3:B4"/>
    <mergeCell ref="A37:B37"/>
    <mergeCell ref="C3:D3"/>
    <mergeCell ref="C24:D24"/>
    <mergeCell ref="A22:D22"/>
    <mergeCell ref="A23:D23"/>
    <mergeCell ref="A24:A25"/>
    <mergeCell ref="B24:B25"/>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xl/worksheets/sheet20.xml><?xml version="1.0" encoding="utf-8"?>
<worksheet xmlns="http://schemas.openxmlformats.org/spreadsheetml/2006/main" xmlns:r="http://schemas.openxmlformats.org/officeDocument/2006/relationships">
  <sheetPr>
    <tabColor theme="6" tint="-0.249977111117893"/>
  </sheetPr>
  <dimension ref="A1:M61"/>
  <sheetViews>
    <sheetView rightToLeft="1" view="pageBreakPreview" zoomScaleSheetLayoutView="100" workbookViewId="0">
      <selection activeCell="A25" sqref="A25:E50"/>
    </sheetView>
  </sheetViews>
  <sheetFormatPr defaultColWidth="9.125" defaultRowHeight="14.25"/>
  <cols>
    <col min="1" max="1" width="28.875" style="25" customWidth="1"/>
    <col min="2" max="2" width="11.375" style="282" customWidth="1"/>
    <col min="3" max="3" width="18.125" style="25" customWidth="1"/>
    <col min="4" max="4" width="18" style="25" customWidth="1"/>
    <col min="5" max="5" width="18" style="57" customWidth="1"/>
    <col min="6" max="9" width="9.125" style="25"/>
    <col min="10" max="10" width="9.125" style="366"/>
    <col min="11" max="16384" width="9.125" style="25"/>
  </cols>
  <sheetData>
    <row r="1" spans="1:13" ht="28.5" customHeight="1">
      <c r="A1" s="601" t="s">
        <v>44</v>
      </c>
      <c r="B1" s="601"/>
      <c r="C1" s="601"/>
      <c r="D1" s="601"/>
      <c r="E1" s="516" t="s">
        <v>545</v>
      </c>
      <c r="F1" s="516"/>
      <c r="G1" s="516"/>
      <c r="H1" s="516"/>
      <c r="I1" s="516"/>
      <c r="J1" s="516"/>
      <c r="K1" s="516"/>
      <c r="L1" s="516"/>
      <c r="M1" s="516"/>
    </row>
    <row r="2" spans="1:13" ht="36.75" customHeight="1" thickBot="1">
      <c r="A2" s="638" t="s">
        <v>606</v>
      </c>
      <c r="B2" s="638"/>
      <c r="C2" s="638"/>
      <c r="D2" s="638"/>
      <c r="E2" s="516"/>
      <c r="F2" s="516"/>
      <c r="G2" s="516"/>
      <c r="H2" s="516"/>
      <c r="I2" s="516"/>
      <c r="J2" s="516"/>
      <c r="K2" s="516"/>
      <c r="L2" s="516"/>
      <c r="M2" s="516"/>
    </row>
    <row r="3" spans="1:13" ht="25.5" customHeight="1" thickTop="1">
      <c r="A3" s="592" t="s">
        <v>211</v>
      </c>
      <c r="B3" s="592" t="s">
        <v>119</v>
      </c>
      <c r="C3" s="579" t="s">
        <v>236</v>
      </c>
      <c r="D3" s="579"/>
      <c r="E3" s="516"/>
      <c r="F3" s="516"/>
      <c r="G3" s="516"/>
      <c r="H3" s="516"/>
      <c r="I3" s="516"/>
      <c r="J3" s="516"/>
      <c r="K3" s="516"/>
      <c r="L3" s="516"/>
      <c r="M3" s="516"/>
    </row>
    <row r="4" spans="1:13" ht="24" customHeight="1" thickBot="1">
      <c r="A4" s="593"/>
      <c r="B4" s="593"/>
      <c r="C4" s="3" t="s">
        <v>52</v>
      </c>
      <c r="D4" s="3" t="s">
        <v>73</v>
      </c>
      <c r="E4" s="228"/>
      <c r="G4" s="57"/>
      <c r="H4" s="57"/>
      <c r="I4" s="57"/>
      <c r="J4" s="366" t="s">
        <v>488</v>
      </c>
    </row>
    <row r="5" spans="1:13" ht="21.95" customHeight="1">
      <c r="A5" s="60" t="s">
        <v>278</v>
      </c>
      <c r="B5" s="81" t="s">
        <v>261</v>
      </c>
      <c r="C5" s="238">
        <v>435</v>
      </c>
      <c r="D5" s="158">
        <v>10.293421675343113</v>
      </c>
      <c r="E5" s="5"/>
      <c r="G5" s="103" t="s">
        <v>327</v>
      </c>
      <c r="H5" s="234">
        <v>435</v>
      </c>
      <c r="I5" s="235">
        <v>10.293421675343113</v>
      </c>
      <c r="J5" s="102">
        <f>H5/4226*100</f>
        <v>10.293421675343115</v>
      </c>
    </row>
    <row r="6" spans="1:13" ht="21.95" customHeight="1">
      <c r="A6" s="61" t="s">
        <v>164</v>
      </c>
      <c r="B6" s="80" t="s">
        <v>260</v>
      </c>
      <c r="C6" s="243">
        <v>294</v>
      </c>
      <c r="D6" s="158">
        <v>6.9569332702318976</v>
      </c>
      <c r="E6" s="6"/>
      <c r="G6" s="104" t="s">
        <v>328</v>
      </c>
      <c r="H6" s="236">
        <v>294</v>
      </c>
      <c r="I6" s="237">
        <v>6.9569332702318976</v>
      </c>
      <c r="J6" s="102">
        <f t="shared" ref="J6:J45" si="0">H6/4226*100</f>
        <v>6.9569332702318976</v>
      </c>
    </row>
    <row r="7" spans="1:13" s="44" customFormat="1" ht="21.95" customHeight="1">
      <c r="A7" s="61" t="s">
        <v>165</v>
      </c>
      <c r="B7" s="81" t="s">
        <v>447</v>
      </c>
      <c r="C7" s="243">
        <v>232</v>
      </c>
      <c r="D7" s="158">
        <v>5.4898248935163272</v>
      </c>
      <c r="E7" s="6"/>
      <c r="G7" s="104" t="s">
        <v>329</v>
      </c>
      <c r="H7" s="236">
        <v>232</v>
      </c>
      <c r="I7" s="237">
        <v>5.4898248935163272</v>
      </c>
      <c r="J7" s="102">
        <f t="shared" si="0"/>
        <v>5.4898248935163281</v>
      </c>
    </row>
    <row r="8" spans="1:13" ht="21.95" customHeight="1">
      <c r="A8" s="61" t="s">
        <v>120</v>
      </c>
      <c r="B8" s="80" t="s">
        <v>128</v>
      </c>
      <c r="C8" s="243">
        <v>209</v>
      </c>
      <c r="D8" s="158">
        <v>4.9455750118315196</v>
      </c>
      <c r="E8" s="6"/>
      <c r="G8" s="104" t="s">
        <v>330</v>
      </c>
      <c r="H8" s="236">
        <v>209</v>
      </c>
      <c r="I8" s="237">
        <v>4.9455750118315196</v>
      </c>
      <c r="J8" s="102">
        <f t="shared" si="0"/>
        <v>4.9455750118315187</v>
      </c>
    </row>
    <row r="9" spans="1:13" ht="21.95" customHeight="1">
      <c r="A9" s="61" t="s">
        <v>121</v>
      </c>
      <c r="B9" s="81" t="s">
        <v>448</v>
      </c>
      <c r="C9" s="243">
        <v>212</v>
      </c>
      <c r="D9" s="158">
        <v>5.0165641268338854</v>
      </c>
      <c r="E9" s="6"/>
      <c r="G9" s="104" t="s">
        <v>331</v>
      </c>
      <c r="H9" s="236">
        <v>212</v>
      </c>
      <c r="I9" s="237">
        <v>5.0165641268338854</v>
      </c>
      <c r="J9" s="102">
        <f t="shared" si="0"/>
        <v>5.0165641268338854</v>
      </c>
    </row>
    <row r="10" spans="1:13" ht="21.95" customHeight="1">
      <c r="A10" s="61" t="s">
        <v>122</v>
      </c>
      <c r="B10" s="80" t="s">
        <v>449</v>
      </c>
      <c r="C10" s="243">
        <v>158</v>
      </c>
      <c r="D10" s="158">
        <v>3.7387600567912922</v>
      </c>
      <c r="E10" s="6"/>
      <c r="G10" s="104" t="s">
        <v>332</v>
      </c>
      <c r="H10" s="236">
        <v>158</v>
      </c>
      <c r="I10" s="237">
        <v>3.7387600567912922</v>
      </c>
      <c r="J10" s="102">
        <f t="shared" si="0"/>
        <v>3.7387600567912918</v>
      </c>
    </row>
    <row r="11" spans="1:13" ht="21.95" customHeight="1">
      <c r="A11" s="61" t="s">
        <v>123</v>
      </c>
      <c r="B11" s="80" t="s">
        <v>129</v>
      </c>
      <c r="C11" s="243">
        <v>434</v>
      </c>
      <c r="D11" s="158">
        <v>10.269758637008993</v>
      </c>
      <c r="E11" s="6"/>
      <c r="G11" s="104" t="s">
        <v>333</v>
      </c>
      <c r="H11" s="236">
        <v>434</v>
      </c>
      <c r="I11" s="237">
        <v>10.269758637008993</v>
      </c>
      <c r="J11" s="102">
        <f t="shared" si="0"/>
        <v>10.269758637008993</v>
      </c>
    </row>
    <row r="12" spans="1:13" ht="21.95" customHeight="1">
      <c r="A12" s="61" t="s">
        <v>124</v>
      </c>
      <c r="B12" s="81" t="s">
        <v>450</v>
      </c>
      <c r="C12" s="243">
        <v>619</v>
      </c>
      <c r="D12" s="158">
        <v>14.647420728821581</v>
      </c>
      <c r="E12" s="6"/>
      <c r="G12" s="104" t="s">
        <v>334</v>
      </c>
      <c r="H12" s="236">
        <v>619</v>
      </c>
      <c r="I12" s="237">
        <v>14.647420728821581</v>
      </c>
      <c r="J12" s="102">
        <f t="shared" si="0"/>
        <v>14.647420728821581</v>
      </c>
    </row>
    <row r="13" spans="1:13" ht="21.95" customHeight="1">
      <c r="A13" s="61" t="s">
        <v>125</v>
      </c>
      <c r="B13" s="80" t="s">
        <v>451</v>
      </c>
      <c r="C13" s="243">
        <v>29</v>
      </c>
      <c r="D13" s="158">
        <v>0.6862281116895409</v>
      </c>
      <c r="E13" s="6"/>
      <c r="G13" s="104" t="s">
        <v>335</v>
      </c>
      <c r="H13" s="236">
        <v>29</v>
      </c>
      <c r="I13" s="237">
        <v>0.6862281116895409</v>
      </c>
      <c r="J13" s="102">
        <f t="shared" si="0"/>
        <v>0.68622811168954101</v>
      </c>
    </row>
    <row r="14" spans="1:13" ht="21.95" customHeight="1">
      <c r="A14" s="61" t="s">
        <v>126</v>
      </c>
      <c r="B14" s="80" t="s">
        <v>153</v>
      </c>
      <c r="C14" s="243">
        <v>166</v>
      </c>
      <c r="D14" s="158">
        <v>3.9280643634642689</v>
      </c>
      <c r="E14" s="6"/>
      <c r="G14" s="104" t="s">
        <v>336</v>
      </c>
      <c r="H14" s="236">
        <v>166</v>
      </c>
      <c r="I14" s="237">
        <v>3.9280643634642689</v>
      </c>
      <c r="J14" s="102">
        <f t="shared" si="0"/>
        <v>3.9280643634642689</v>
      </c>
    </row>
    <row r="15" spans="1:13" s="44" customFormat="1" ht="21.95" customHeight="1">
      <c r="A15" s="61" t="s">
        <v>127</v>
      </c>
      <c r="B15" s="81" t="s">
        <v>452</v>
      </c>
      <c r="C15" s="243">
        <v>9</v>
      </c>
      <c r="D15" s="158">
        <v>0.21296734500709891</v>
      </c>
      <c r="E15" s="6"/>
      <c r="G15" s="104" t="s">
        <v>337</v>
      </c>
      <c r="H15" s="236">
        <v>9</v>
      </c>
      <c r="I15" s="237">
        <v>0.21296734500709891</v>
      </c>
      <c r="J15" s="102">
        <f t="shared" si="0"/>
        <v>0.21296734500709891</v>
      </c>
    </row>
    <row r="16" spans="1:13" ht="21.95" customHeight="1">
      <c r="A16" s="61" t="s">
        <v>117</v>
      </c>
      <c r="B16" s="80" t="s">
        <v>118</v>
      </c>
      <c r="C16" s="243">
        <v>12</v>
      </c>
      <c r="D16" s="158">
        <v>0.28395646000946523</v>
      </c>
      <c r="E16" s="6"/>
      <c r="G16" s="104" t="s">
        <v>338</v>
      </c>
      <c r="H16" s="236">
        <v>12</v>
      </c>
      <c r="I16" s="237">
        <v>0.28395646000946523</v>
      </c>
      <c r="J16" s="102">
        <f t="shared" si="0"/>
        <v>0.28395646000946523</v>
      </c>
    </row>
    <row r="17" spans="1:10" ht="21.95" customHeight="1">
      <c r="A17" s="60" t="s">
        <v>282</v>
      </c>
      <c r="B17" s="81" t="s">
        <v>62</v>
      </c>
      <c r="C17" s="243">
        <v>509</v>
      </c>
      <c r="D17" s="158">
        <v>12.044486512068149</v>
      </c>
      <c r="E17" s="5"/>
      <c r="G17" s="104" t="s">
        <v>339</v>
      </c>
      <c r="H17" s="236">
        <v>509</v>
      </c>
      <c r="I17" s="237">
        <v>12.044486512068149</v>
      </c>
      <c r="J17" s="102">
        <f t="shared" si="0"/>
        <v>12.044486512068149</v>
      </c>
    </row>
    <row r="18" spans="1:10" ht="21.95" customHeight="1">
      <c r="A18" s="61" t="s">
        <v>59</v>
      </c>
      <c r="B18" s="80" t="s">
        <v>453</v>
      </c>
      <c r="C18" s="243">
        <v>31</v>
      </c>
      <c r="D18" s="158">
        <v>0.73355418835778519</v>
      </c>
      <c r="E18" s="6"/>
      <c r="G18" s="104" t="s">
        <v>340</v>
      </c>
      <c r="H18" s="236">
        <v>31</v>
      </c>
      <c r="I18" s="237">
        <v>0.73355418835778519</v>
      </c>
      <c r="J18" s="102">
        <f t="shared" si="0"/>
        <v>0.73355418835778519</v>
      </c>
    </row>
    <row r="19" spans="1:10" ht="21.95" customHeight="1">
      <c r="A19" s="61" t="s">
        <v>279</v>
      </c>
      <c r="B19" s="80" t="s">
        <v>454</v>
      </c>
      <c r="C19" s="243">
        <v>9</v>
      </c>
      <c r="D19" s="158">
        <v>0.21296734500709891</v>
      </c>
      <c r="E19" s="6"/>
      <c r="G19" s="104" t="s">
        <v>341</v>
      </c>
      <c r="H19" s="236">
        <v>9</v>
      </c>
      <c r="I19" s="237">
        <v>0.21296734500709891</v>
      </c>
      <c r="J19" s="102">
        <f t="shared" si="0"/>
        <v>0.21296734500709891</v>
      </c>
    </row>
    <row r="20" spans="1:10" ht="21.95" customHeight="1" thickBot="1">
      <c r="A20" s="240" t="s">
        <v>60</v>
      </c>
      <c r="B20" s="207" t="s">
        <v>455</v>
      </c>
      <c r="C20" s="241">
        <v>11</v>
      </c>
      <c r="D20" s="171">
        <v>0.26029342167534314</v>
      </c>
      <c r="E20" s="6"/>
      <c r="G20" s="104" t="s">
        <v>342</v>
      </c>
      <c r="H20" s="236">
        <v>11</v>
      </c>
      <c r="I20" s="237">
        <v>0.26029342167534314</v>
      </c>
      <c r="J20" s="102">
        <f t="shared" si="0"/>
        <v>0.26029342167534308</v>
      </c>
    </row>
    <row r="21" spans="1:10" s="57" customFormat="1" ht="21.95" customHeight="1" thickTop="1">
      <c r="A21" s="242"/>
      <c r="B21" s="81"/>
      <c r="C21" s="238"/>
      <c r="D21" s="45" t="s">
        <v>25</v>
      </c>
      <c r="E21" s="6"/>
      <c r="G21" s="104"/>
      <c r="H21" s="236"/>
      <c r="I21" s="237"/>
      <c r="J21" s="102">
        <f t="shared" si="0"/>
        <v>0</v>
      </c>
    </row>
    <row r="22" spans="1:10" s="57" customFormat="1" ht="21.95" customHeight="1">
      <c r="A22" s="242"/>
      <c r="B22" s="81"/>
      <c r="C22" s="238"/>
      <c r="D22" s="239"/>
      <c r="E22" s="6"/>
      <c r="G22" s="104"/>
      <c r="H22" s="236"/>
      <c r="I22" s="237"/>
      <c r="J22" s="102">
        <f t="shared" si="0"/>
        <v>0</v>
      </c>
    </row>
    <row r="23" spans="1:10" s="57" customFormat="1" ht="30" customHeight="1">
      <c r="A23" s="242"/>
      <c r="B23" s="81"/>
      <c r="C23" s="238"/>
      <c r="D23" s="239"/>
      <c r="E23" s="6"/>
      <c r="G23" s="104"/>
      <c r="H23" s="236"/>
      <c r="I23" s="237"/>
      <c r="J23" s="102">
        <f t="shared" si="0"/>
        <v>0</v>
      </c>
    </row>
    <row r="24" spans="1:10" s="57" customFormat="1" ht="25.5" customHeight="1">
      <c r="A24" s="495" t="s">
        <v>532</v>
      </c>
      <c r="B24" s="589">
        <v>63</v>
      </c>
      <c r="C24" s="589"/>
      <c r="D24" s="496"/>
      <c r="E24" s="6"/>
      <c r="G24" s="104"/>
      <c r="H24" s="236"/>
      <c r="I24" s="237"/>
      <c r="J24" s="102">
        <f t="shared" si="0"/>
        <v>0</v>
      </c>
    </row>
    <row r="25" spans="1:10" s="499" customFormat="1" ht="35.25" customHeight="1">
      <c r="A25" s="601" t="s">
        <v>436</v>
      </c>
      <c r="B25" s="601"/>
      <c r="C25" s="601"/>
      <c r="D25" s="601"/>
      <c r="E25" s="498"/>
      <c r="G25" s="500"/>
      <c r="H25" s="501"/>
      <c r="I25" s="502"/>
      <c r="J25" s="503">
        <f t="shared" si="0"/>
        <v>0</v>
      </c>
    </row>
    <row r="26" spans="1:10" s="57" customFormat="1" ht="30.75" customHeight="1" thickBot="1">
      <c r="A26" s="638" t="s">
        <v>606</v>
      </c>
      <c r="B26" s="638"/>
      <c r="C26" s="638"/>
      <c r="D26" s="638"/>
      <c r="E26" s="6"/>
      <c r="G26" s="104"/>
      <c r="H26" s="236"/>
      <c r="I26" s="237"/>
      <c r="J26" s="102">
        <f t="shared" si="0"/>
        <v>0</v>
      </c>
    </row>
    <row r="27" spans="1:10" s="57" customFormat="1" ht="27.75" customHeight="1" thickTop="1">
      <c r="A27" s="592" t="s">
        <v>211</v>
      </c>
      <c r="B27" s="592" t="s">
        <v>119</v>
      </c>
      <c r="C27" s="579" t="s">
        <v>236</v>
      </c>
      <c r="D27" s="579"/>
      <c r="E27" s="6"/>
      <c r="G27" s="104"/>
      <c r="H27" s="236"/>
      <c r="I27" s="237"/>
      <c r="J27" s="102">
        <f t="shared" si="0"/>
        <v>0</v>
      </c>
    </row>
    <row r="28" spans="1:10" s="57" customFormat="1" ht="25.5" customHeight="1">
      <c r="A28" s="593"/>
      <c r="B28" s="593"/>
      <c r="C28" s="3" t="s">
        <v>52</v>
      </c>
      <c r="D28" s="3" t="s">
        <v>73</v>
      </c>
      <c r="E28" s="6"/>
      <c r="G28" s="104"/>
      <c r="H28" s="236"/>
      <c r="I28" s="237"/>
      <c r="J28" s="102">
        <f t="shared" si="0"/>
        <v>0</v>
      </c>
    </row>
    <row r="29" spans="1:10" ht="21.95" customHeight="1">
      <c r="A29" s="62" t="s">
        <v>61</v>
      </c>
      <c r="B29" s="80" t="s">
        <v>456</v>
      </c>
      <c r="C29" s="238">
        <v>6</v>
      </c>
      <c r="D29" s="158">
        <v>0.1</v>
      </c>
      <c r="E29" s="6"/>
      <c r="G29" s="104" t="s">
        <v>343</v>
      </c>
      <c r="H29" s="236">
        <v>6</v>
      </c>
      <c r="I29" s="237">
        <v>0.14197823000473261</v>
      </c>
      <c r="J29" s="102">
        <f t="shared" si="0"/>
        <v>0.14197823000473261</v>
      </c>
    </row>
    <row r="30" spans="1:10" s="57" customFormat="1" ht="21.95" customHeight="1">
      <c r="A30" s="62" t="s">
        <v>574</v>
      </c>
      <c r="B30" s="159" t="s">
        <v>63</v>
      </c>
      <c r="C30" s="243">
        <v>4</v>
      </c>
      <c r="D30" s="158">
        <v>9.4652153336488409E-2</v>
      </c>
      <c r="E30" s="6"/>
      <c r="G30" s="104" t="s">
        <v>344</v>
      </c>
      <c r="H30" s="236">
        <v>4</v>
      </c>
      <c r="I30" s="237">
        <v>9.4652153336488409E-2</v>
      </c>
      <c r="J30" s="102">
        <f t="shared" si="0"/>
        <v>9.4652153336488409E-2</v>
      </c>
    </row>
    <row r="31" spans="1:10" ht="21.95" customHeight="1">
      <c r="A31" s="62" t="s">
        <v>280</v>
      </c>
      <c r="B31" s="159" t="s">
        <v>281</v>
      </c>
      <c r="C31" s="243">
        <v>669</v>
      </c>
      <c r="D31" s="158">
        <v>15.830572645527687</v>
      </c>
      <c r="E31" s="6"/>
      <c r="G31" s="104" t="s">
        <v>345</v>
      </c>
      <c r="H31" s="236">
        <v>669</v>
      </c>
      <c r="I31" s="237">
        <v>15.830572645527687</v>
      </c>
      <c r="J31" s="102">
        <f t="shared" si="0"/>
        <v>15.830572645527685</v>
      </c>
    </row>
    <row r="32" spans="1:10" ht="21.95" customHeight="1">
      <c r="A32" s="62" t="s">
        <v>423</v>
      </c>
      <c r="B32" s="521" t="s">
        <v>542</v>
      </c>
      <c r="C32" s="243">
        <v>112</v>
      </c>
      <c r="D32" s="158">
        <v>2.6502602934216752</v>
      </c>
      <c r="G32" s="104" t="s">
        <v>298</v>
      </c>
      <c r="H32" s="236">
        <v>112</v>
      </c>
      <c r="I32" s="237">
        <v>2.6502602934216752</v>
      </c>
      <c r="J32" s="102">
        <f t="shared" si="0"/>
        <v>2.6502602934216752</v>
      </c>
    </row>
    <row r="33" spans="1:10" ht="21.95" customHeight="1">
      <c r="A33" s="62" t="s">
        <v>424</v>
      </c>
      <c r="B33" s="80" t="s">
        <v>153</v>
      </c>
      <c r="C33" s="243">
        <v>10</v>
      </c>
      <c r="D33" s="158">
        <v>0.23663038334122102</v>
      </c>
      <c r="G33" s="104" t="s">
        <v>299</v>
      </c>
      <c r="H33" s="236">
        <v>10</v>
      </c>
      <c r="I33" s="237">
        <v>0.23663038334122102</v>
      </c>
      <c r="J33" s="102">
        <f t="shared" si="0"/>
        <v>0.236630383341221</v>
      </c>
    </row>
    <row r="34" spans="1:10" ht="21.95" customHeight="1">
      <c r="A34" s="62" t="s">
        <v>425</v>
      </c>
      <c r="B34" s="80" t="s">
        <v>153</v>
      </c>
      <c r="C34" s="243">
        <v>3</v>
      </c>
      <c r="D34" s="158">
        <v>7.0989115002366307E-2</v>
      </c>
      <c r="G34" s="104" t="s">
        <v>300</v>
      </c>
      <c r="H34" s="236">
        <v>3</v>
      </c>
      <c r="I34" s="237">
        <v>7.0989115002366307E-2</v>
      </c>
      <c r="J34" s="102">
        <f t="shared" si="0"/>
        <v>7.0989115002366307E-2</v>
      </c>
    </row>
    <row r="35" spans="1:10" ht="21.95" customHeight="1">
      <c r="A35" s="62" t="s">
        <v>426</v>
      </c>
      <c r="B35" s="159" t="s">
        <v>427</v>
      </c>
      <c r="C35" s="243">
        <v>29</v>
      </c>
      <c r="D35" s="158">
        <v>0.6862281116895409</v>
      </c>
      <c r="G35" s="104" t="s">
        <v>301</v>
      </c>
      <c r="H35" s="236">
        <v>29</v>
      </c>
      <c r="I35" s="237">
        <v>0.6862281116895409</v>
      </c>
      <c r="J35" s="102">
        <f t="shared" si="0"/>
        <v>0.68622811168954101</v>
      </c>
    </row>
    <row r="36" spans="1:10" ht="21.95" customHeight="1">
      <c r="A36" s="62" t="s">
        <v>575</v>
      </c>
      <c r="B36" s="518" t="s">
        <v>543</v>
      </c>
      <c r="C36" s="243">
        <v>1</v>
      </c>
      <c r="D36" s="158" t="s">
        <v>495</v>
      </c>
      <c r="G36" s="104" t="s">
        <v>302</v>
      </c>
      <c r="H36" s="236">
        <v>1</v>
      </c>
      <c r="I36" s="237">
        <v>2.3663038334122102E-2</v>
      </c>
      <c r="J36" s="102">
        <f t="shared" si="0"/>
        <v>2.3663038334122102E-2</v>
      </c>
    </row>
    <row r="37" spans="1:10" ht="21.95" customHeight="1">
      <c r="A37" s="62" t="s">
        <v>428</v>
      </c>
      <c r="B37" s="80" t="s">
        <v>153</v>
      </c>
      <c r="C37" s="243">
        <v>15</v>
      </c>
      <c r="D37" s="158">
        <v>0.35494557501183149</v>
      </c>
      <c r="G37" s="104" t="s">
        <v>303</v>
      </c>
      <c r="H37" s="236">
        <v>15</v>
      </c>
      <c r="I37" s="237">
        <v>0.35494557501183149</v>
      </c>
      <c r="J37" s="102">
        <f t="shared" si="0"/>
        <v>0.35494557501183149</v>
      </c>
    </row>
    <row r="38" spans="1:10" ht="21.95" customHeight="1">
      <c r="A38" s="62" t="s">
        <v>429</v>
      </c>
      <c r="B38" s="159" t="s">
        <v>438</v>
      </c>
      <c r="C38" s="243">
        <v>1</v>
      </c>
      <c r="D38" s="158" t="s">
        <v>495</v>
      </c>
      <c r="G38" s="104" t="s">
        <v>304</v>
      </c>
      <c r="H38" s="236">
        <v>1</v>
      </c>
      <c r="I38" s="237">
        <v>2.3663038334122102E-2</v>
      </c>
      <c r="J38" s="102">
        <f t="shared" si="0"/>
        <v>2.3663038334122102E-2</v>
      </c>
    </row>
    <row r="39" spans="1:10" ht="21.95" customHeight="1">
      <c r="A39" s="62" t="s">
        <v>430</v>
      </c>
      <c r="B39" s="159" t="s">
        <v>439</v>
      </c>
      <c r="C39" s="243">
        <v>1</v>
      </c>
      <c r="D39" s="158" t="s">
        <v>495</v>
      </c>
      <c r="G39" s="104" t="s">
        <v>305</v>
      </c>
      <c r="H39" s="236">
        <v>1</v>
      </c>
      <c r="I39" s="237">
        <v>2.3663038334122102E-2</v>
      </c>
      <c r="J39" s="102">
        <f t="shared" si="0"/>
        <v>2.3663038334122102E-2</v>
      </c>
    </row>
    <row r="40" spans="1:10" ht="21.95" customHeight="1">
      <c r="A40" s="62" t="s">
        <v>431</v>
      </c>
      <c r="B40" s="522" t="s">
        <v>546</v>
      </c>
      <c r="C40" s="243">
        <v>2</v>
      </c>
      <c r="D40" s="158" t="s">
        <v>495</v>
      </c>
      <c r="G40" s="104" t="s">
        <v>306</v>
      </c>
      <c r="H40" s="236">
        <v>2</v>
      </c>
      <c r="I40" s="237">
        <v>4.7326076668244205E-2</v>
      </c>
      <c r="J40" s="102">
        <f t="shared" si="0"/>
        <v>4.7326076668244205E-2</v>
      </c>
    </row>
    <row r="41" spans="1:10" ht="21.95" customHeight="1">
      <c r="A41" s="62" t="s">
        <v>435</v>
      </c>
      <c r="B41" s="80" t="s">
        <v>153</v>
      </c>
      <c r="C41" s="243">
        <v>1</v>
      </c>
      <c r="D41" s="158" t="s">
        <v>495</v>
      </c>
      <c r="G41" s="104" t="s">
        <v>307</v>
      </c>
      <c r="H41" s="236">
        <v>1</v>
      </c>
      <c r="I41" s="237">
        <v>2.3663038334122102E-2</v>
      </c>
      <c r="J41" s="102">
        <f t="shared" si="0"/>
        <v>2.3663038334122102E-2</v>
      </c>
    </row>
    <row r="42" spans="1:10" ht="21.95" customHeight="1">
      <c r="A42" s="62" t="s">
        <v>432</v>
      </c>
      <c r="B42" s="80" t="s">
        <v>153</v>
      </c>
      <c r="C42" s="243">
        <v>1</v>
      </c>
      <c r="D42" s="158" t="s">
        <v>495</v>
      </c>
      <c r="G42" s="104" t="s">
        <v>308</v>
      </c>
      <c r="H42" s="236">
        <v>1</v>
      </c>
      <c r="I42" s="237">
        <v>2.3663038334122102E-2</v>
      </c>
      <c r="J42" s="102">
        <f t="shared" si="0"/>
        <v>2.3663038334122102E-2</v>
      </c>
    </row>
    <row r="43" spans="1:10" ht="21.95" customHeight="1">
      <c r="A43" s="62" t="s">
        <v>433</v>
      </c>
      <c r="B43" s="522" t="s">
        <v>544</v>
      </c>
      <c r="C43" s="243">
        <v>1</v>
      </c>
      <c r="D43" s="158" t="s">
        <v>495</v>
      </c>
      <c r="G43" s="104" t="s">
        <v>309</v>
      </c>
      <c r="H43" s="236">
        <v>1</v>
      </c>
      <c r="I43" s="237">
        <v>2.3663038334122102E-2</v>
      </c>
      <c r="J43" s="102">
        <f t="shared" si="0"/>
        <v>2.3663038334122102E-2</v>
      </c>
    </row>
    <row r="44" spans="1:10" ht="21" customHeight="1" thickBot="1">
      <c r="A44" s="62" t="s">
        <v>434</v>
      </c>
      <c r="B44" s="159" t="s">
        <v>547</v>
      </c>
      <c r="C44" s="238">
        <v>1</v>
      </c>
      <c r="D44" s="160" t="s">
        <v>495</v>
      </c>
      <c r="G44" s="104" t="s">
        <v>310</v>
      </c>
      <c r="H44" s="236">
        <v>1</v>
      </c>
      <c r="I44" s="237">
        <v>2.3663038334122102E-2</v>
      </c>
      <c r="J44" s="102">
        <f t="shared" si="0"/>
        <v>2.3663038334122102E-2</v>
      </c>
    </row>
    <row r="45" spans="1:10" ht="30.75" customHeight="1" thickTop="1" thickBot="1">
      <c r="A45" s="553" t="s">
        <v>569</v>
      </c>
      <c r="B45" s="553"/>
      <c r="C45" s="554">
        <v>997</v>
      </c>
      <c r="D45" s="555">
        <v>69.599999999999994</v>
      </c>
      <c r="G45" s="104" t="s">
        <v>326</v>
      </c>
      <c r="H45" s="682">
        <v>4226</v>
      </c>
      <c r="I45" s="683">
        <v>100</v>
      </c>
      <c r="J45" s="98">
        <f t="shared" si="0"/>
        <v>100</v>
      </c>
    </row>
    <row r="46" spans="1:10" s="57" customFormat="1" ht="9.75" customHeight="1" thickTop="1">
      <c r="B46" s="282"/>
      <c r="G46" s="552"/>
      <c r="H46" s="682"/>
      <c r="I46" s="683"/>
      <c r="J46" s="98"/>
    </row>
    <row r="47" spans="1:10" ht="18.75" customHeight="1">
      <c r="A47" s="608" t="s">
        <v>514</v>
      </c>
      <c r="B47" s="608"/>
      <c r="C47" s="608"/>
      <c r="D47" s="608"/>
      <c r="H47" s="682"/>
      <c r="I47" s="683"/>
      <c r="J47" s="98"/>
    </row>
    <row r="48" spans="1:10" s="57" customFormat="1" ht="10.5" customHeight="1">
      <c r="A48" s="576"/>
      <c r="B48" s="576"/>
      <c r="C48" s="576"/>
      <c r="D48" s="576"/>
      <c r="H48" s="577"/>
      <c r="I48" s="578"/>
      <c r="J48" s="98"/>
    </row>
    <row r="50" spans="1:6" ht="21" customHeight="1">
      <c r="A50" s="495" t="s">
        <v>532</v>
      </c>
      <c r="B50" s="589">
        <v>64</v>
      </c>
      <c r="C50" s="589"/>
      <c r="D50" s="589"/>
      <c r="E50" s="589"/>
    </row>
    <row r="55" spans="1:6">
      <c r="C55" s="523"/>
    </row>
    <row r="59" spans="1:6">
      <c r="B59" s="524"/>
    </row>
    <row r="60" spans="1:6">
      <c r="C60" s="522"/>
      <c r="F60" s="159"/>
    </row>
    <row r="61" spans="1:6">
      <c r="D61" s="57"/>
    </row>
  </sheetData>
  <mergeCells count="16">
    <mergeCell ref="H45:H47"/>
    <mergeCell ref="I45:I47"/>
    <mergeCell ref="B50:C50"/>
    <mergeCell ref="A3:A4"/>
    <mergeCell ref="C3:D3"/>
    <mergeCell ref="D50:E50"/>
    <mergeCell ref="A1:D1"/>
    <mergeCell ref="A2:D2"/>
    <mergeCell ref="B3:B4"/>
    <mergeCell ref="A47:D47"/>
    <mergeCell ref="A25:D25"/>
    <mergeCell ref="A26:D26"/>
    <mergeCell ref="A27:A28"/>
    <mergeCell ref="B27:B28"/>
    <mergeCell ref="C27:D27"/>
    <mergeCell ref="B24:C24"/>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xl/worksheets/sheet21.xml><?xml version="1.0" encoding="utf-8"?>
<worksheet xmlns="http://schemas.openxmlformats.org/spreadsheetml/2006/main" xmlns:r="http://schemas.openxmlformats.org/officeDocument/2006/relationships">
  <sheetPr>
    <tabColor theme="6" tint="-0.249977111117893"/>
  </sheetPr>
  <dimension ref="A1:T49"/>
  <sheetViews>
    <sheetView rightToLeft="1" view="pageBreakPreview" topLeftCell="B11" zoomScaleSheetLayoutView="100" workbookViewId="0">
      <selection activeCell="U21" sqref="U21:U22"/>
    </sheetView>
  </sheetViews>
  <sheetFormatPr defaultColWidth="9.125" defaultRowHeight="14.25"/>
  <cols>
    <col min="1" max="1" width="21.375" style="57" customWidth="1"/>
    <col min="2" max="2" width="8.375" style="282" customWidth="1"/>
    <col min="3" max="6" width="7.75" style="57" customWidth="1"/>
    <col min="7" max="7" width="10.125" style="57" customWidth="1"/>
    <col min="8" max="8" width="7.75" style="57" customWidth="1"/>
    <col min="9" max="9" width="0.75" style="57" customWidth="1"/>
    <col min="10" max="12" width="6.75" style="57" customWidth="1"/>
    <col min="13" max="13" width="7.75" style="57" customWidth="1"/>
    <col min="14" max="14" width="10" style="57" customWidth="1"/>
    <col min="15" max="15" width="8.75" style="57" customWidth="1"/>
    <col min="16" max="16384" width="9.125" style="57"/>
  </cols>
  <sheetData>
    <row r="1" spans="1:20" ht="30" customHeight="1">
      <c r="A1" s="601" t="s">
        <v>45</v>
      </c>
      <c r="B1" s="601"/>
      <c r="C1" s="601"/>
      <c r="D1" s="601"/>
      <c r="E1" s="601"/>
      <c r="F1" s="601"/>
      <c r="G1" s="601"/>
      <c r="H1" s="601"/>
      <c r="I1" s="601"/>
      <c r="J1" s="601"/>
      <c r="K1" s="601"/>
      <c r="L1" s="601"/>
      <c r="M1" s="601"/>
      <c r="N1" s="601"/>
      <c r="O1" s="601"/>
    </row>
    <row r="2" spans="1:20" ht="25.5" customHeight="1" thickBot="1">
      <c r="A2" s="684" t="s">
        <v>607</v>
      </c>
      <c r="B2" s="684"/>
      <c r="C2" s="684"/>
      <c r="D2" s="684"/>
      <c r="E2" s="684"/>
      <c r="F2" s="684"/>
      <c r="G2" s="684"/>
      <c r="H2" s="684"/>
      <c r="I2" s="684"/>
      <c r="J2" s="684"/>
      <c r="K2" s="684"/>
      <c r="L2" s="684"/>
      <c r="M2" s="684"/>
      <c r="N2" s="684"/>
      <c r="O2" s="684"/>
    </row>
    <row r="3" spans="1:20" ht="25.5" customHeight="1" thickTop="1">
      <c r="A3" s="592" t="s">
        <v>211</v>
      </c>
      <c r="B3" s="592" t="s">
        <v>119</v>
      </c>
      <c r="C3" s="579" t="s">
        <v>240</v>
      </c>
      <c r="D3" s="579"/>
      <c r="E3" s="579"/>
      <c r="F3" s="579"/>
      <c r="G3" s="579"/>
      <c r="H3" s="579"/>
      <c r="I3" s="509"/>
      <c r="J3" s="579" t="s">
        <v>552</v>
      </c>
      <c r="K3" s="579"/>
      <c r="L3" s="579"/>
      <c r="M3" s="579"/>
      <c r="N3" s="579"/>
      <c r="O3" s="579"/>
    </row>
    <row r="4" spans="1:20" ht="24.75" customHeight="1">
      <c r="A4" s="593"/>
      <c r="B4" s="593"/>
      <c r="C4" s="69" t="s">
        <v>212</v>
      </c>
      <c r="D4" s="69" t="s">
        <v>213</v>
      </c>
      <c r="E4" s="69" t="s">
        <v>214</v>
      </c>
      <c r="F4" s="69" t="s">
        <v>215</v>
      </c>
      <c r="G4" s="69" t="s">
        <v>135</v>
      </c>
      <c r="H4" s="69" t="s">
        <v>0</v>
      </c>
      <c r="I4" s="70"/>
      <c r="J4" s="69" t="s">
        <v>212</v>
      </c>
      <c r="K4" s="69" t="s">
        <v>213</v>
      </c>
      <c r="L4" s="69" t="s">
        <v>214</v>
      </c>
      <c r="M4" s="69" t="s">
        <v>215</v>
      </c>
      <c r="N4" s="69" t="s">
        <v>135</v>
      </c>
      <c r="O4" s="69" t="s">
        <v>0</v>
      </c>
      <c r="P4" s="57" t="s">
        <v>440</v>
      </c>
    </row>
    <row r="5" spans="1:20" ht="24" customHeight="1">
      <c r="A5" s="60" t="s">
        <v>278</v>
      </c>
      <c r="B5" s="377" t="s">
        <v>261</v>
      </c>
      <c r="C5" s="81">
        <v>210</v>
      </c>
      <c r="D5" s="81">
        <v>192</v>
      </c>
      <c r="E5" s="81">
        <v>2</v>
      </c>
      <c r="F5" s="81">
        <v>11</v>
      </c>
      <c r="G5" s="81">
        <v>20</v>
      </c>
      <c r="H5" s="81">
        <v>435</v>
      </c>
      <c r="I5" s="81"/>
      <c r="J5" s="157">
        <v>48.275862068965516</v>
      </c>
      <c r="K5" s="157">
        <v>44.137931034482762</v>
      </c>
      <c r="L5" s="157">
        <v>0.45977011494252873</v>
      </c>
      <c r="M5" s="157">
        <v>2.5287356321839081</v>
      </c>
      <c r="N5" s="157">
        <v>4.5977011494252871</v>
      </c>
      <c r="O5" s="157">
        <v>100</v>
      </c>
      <c r="P5" s="337">
        <f>C5/435*100</f>
        <v>48.275862068965516</v>
      </c>
      <c r="Q5" s="337">
        <f t="shared" ref="Q5:T5" si="0">D5/435*100</f>
        <v>44.137931034482762</v>
      </c>
      <c r="R5" s="337">
        <f t="shared" si="0"/>
        <v>0.45977011494252873</v>
      </c>
      <c r="S5" s="337">
        <f t="shared" si="0"/>
        <v>2.5287356321839081</v>
      </c>
      <c r="T5" s="337">
        <f t="shared" si="0"/>
        <v>4.5977011494252871</v>
      </c>
    </row>
    <row r="6" spans="1:20" ht="24" customHeight="1">
      <c r="A6" s="62" t="s">
        <v>164</v>
      </c>
      <c r="B6" s="80" t="s">
        <v>260</v>
      </c>
      <c r="C6" s="159">
        <v>116</v>
      </c>
      <c r="D6" s="159">
        <v>150</v>
      </c>
      <c r="E6" s="159">
        <v>2</v>
      </c>
      <c r="F6" s="159">
        <v>9</v>
      </c>
      <c r="G6" s="159">
        <v>17</v>
      </c>
      <c r="H6" s="159">
        <v>294</v>
      </c>
      <c r="I6" s="159"/>
      <c r="J6" s="160">
        <v>39.455782312925173</v>
      </c>
      <c r="K6" s="160">
        <v>51.020408163265309</v>
      </c>
      <c r="L6" s="160">
        <v>0.68027210884353739</v>
      </c>
      <c r="M6" s="160">
        <v>3.0612244897959182</v>
      </c>
      <c r="N6" s="160">
        <v>5.7823129251700678</v>
      </c>
      <c r="O6" s="160">
        <v>100</v>
      </c>
      <c r="P6" s="98">
        <f>C6/294*100</f>
        <v>39.455782312925166</v>
      </c>
      <c r="Q6" s="98">
        <f t="shared" ref="Q6:T6" si="1">D6/294*100</f>
        <v>51.020408163265309</v>
      </c>
      <c r="R6" s="98">
        <f t="shared" si="1"/>
        <v>0.68027210884353739</v>
      </c>
      <c r="S6" s="98">
        <f t="shared" si="1"/>
        <v>3.0612244897959182</v>
      </c>
      <c r="T6" s="98">
        <f t="shared" si="1"/>
        <v>5.7823129251700678</v>
      </c>
    </row>
    <row r="7" spans="1:20" ht="24" customHeight="1">
      <c r="A7" s="61" t="s">
        <v>165</v>
      </c>
      <c r="B7" s="377" t="s">
        <v>447</v>
      </c>
      <c r="C7" s="80">
        <v>103</v>
      </c>
      <c r="D7" s="80">
        <v>118</v>
      </c>
      <c r="E7" s="80">
        <v>0</v>
      </c>
      <c r="F7" s="80">
        <v>3</v>
      </c>
      <c r="G7" s="80">
        <v>8</v>
      </c>
      <c r="H7" s="80">
        <v>232</v>
      </c>
      <c r="I7" s="80"/>
      <c r="J7" s="158">
        <v>44.396551724137929</v>
      </c>
      <c r="K7" s="158">
        <v>50.862068965517238</v>
      </c>
      <c r="L7" s="158">
        <v>0</v>
      </c>
      <c r="M7" s="158">
        <v>1.2931034482758621</v>
      </c>
      <c r="N7" s="158">
        <v>3.4482758620689653</v>
      </c>
      <c r="O7" s="158">
        <v>100</v>
      </c>
    </row>
    <row r="8" spans="1:20" ht="24" customHeight="1">
      <c r="A8" s="61" t="s">
        <v>120</v>
      </c>
      <c r="B8" s="80" t="s">
        <v>128</v>
      </c>
      <c r="C8" s="80">
        <v>78</v>
      </c>
      <c r="D8" s="80">
        <v>111</v>
      </c>
      <c r="E8" s="80">
        <v>1</v>
      </c>
      <c r="F8" s="80">
        <v>11</v>
      </c>
      <c r="G8" s="80">
        <v>8</v>
      </c>
      <c r="H8" s="80">
        <v>209</v>
      </c>
      <c r="I8" s="80"/>
      <c r="J8" s="158">
        <v>37.320574162679428</v>
      </c>
      <c r="K8" s="158">
        <v>53.110047846889955</v>
      </c>
      <c r="L8" s="158">
        <v>0.4784688995215311</v>
      </c>
      <c r="M8" s="158">
        <v>5.2631578947368425</v>
      </c>
      <c r="N8" s="158">
        <v>3.8277511961722488</v>
      </c>
      <c r="O8" s="158">
        <v>100</v>
      </c>
    </row>
    <row r="9" spans="1:20" ht="24" customHeight="1">
      <c r="A9" s="61" t="s">
        <v>121</v>
      </c>
      <c r="B9" s="377" t="s">
        <v>448</v>
      </c>
      <c r="C9" s="80">
        <v>84</v>
      </c>
      <c r="D9" s="80">
        <v>113</v>
      </c>
      <c r="E9" s="80">
        <v>2</v>
      </c>
      <c r="F9" s="80">
        <v>8</v>
      </c>
      <c r="G9" s="80">
        <v>5</v>
      </c>
      <c r="H9" s="80">
        <v>212</v>
      </c>
      <c r="I9" s="80"/>
      <c r="J9" s="158">
        <v>39.622641509433961</v>
      </c>
      <c r="K9" s="158">
        <v>53.301886792452834</v>
      </c>
      <c r="L9" s="158">
        <v>0.94339622641509435</v>
      </c>
      <c r="M9" s="158">
        <v>3.7735849056603774</v>
      </c>
      <c r="N9" s="158">
        <v>2.358490566037736</v>
      </c>
      <c r="O9" s="158">
        <v>100</v>
      </c>
    </row>
    <row r="10" spans="1:20" ht="24" customHeight="1">
      <c r="A10" s="61" t="s">
        <v>122</v>
      </c>
      <c r="B10" s="80" t="s">
        <v>449</v>
      </c>
      <c r="C10" s="80">
        <v>49</v>
      </c>
      <c r="D10" s="80">
        <v>99</v>
      </c>
      <c r="E10" s="80">
        <v>1</v>
      </c>
      <c r="F10" s="80">
        <v>3</v>
      </c>
      <c r="G10" s="80">
        <v>6</v>
      </c>
      <c r="H10" s="80">
        <v>158</v>
      </c>
      <c r="I10" s="80"/>
      <c r="J10" s="158">
        <v>31.0126582278481</v>
      </c>
      <c r="K10" s="158">
        <v>62.658227848101269</v>
      </c>
      <c r="L10" s="158">
        <v>0.63291139240506333</v>
      </c>
      <c r="M10" s="158">
        <v>1.8987341772151898</v>
      </c>
      <c r="N10" s="158">
        <v>3.7974683544303796</v>
      </c>
      <c r="O10" s="158">
        <v>100</v>
      </c>
    </row>
    <row r="11" spans="1:20" ht="24" customHeight="1">
      <c r="A11" s="61" t="s">
        <v>123</v>
      </c>
      <c r="B11" s="80" t="s">
        <v>129</v>
      </c>
      <c r="C11" s="80">
        <v>182</v>
      </c>
      <c r="D11" s="80">
        <v>210</v>
      </c>
      <c r="E11" s="80">
        <v>2</v>
      </c>
      <c r="F11" s="80">
        <v>21</v>
      </c>
      <c r="G11" s="80">
        <v>19</v>
      </c>
      <c r="H11" s="80">
        <v>434</v>
      </c>
      <c r="I11" s="80"/>
      <c r="J11" s="158">
        <v>41.935483870967744</v>
      </c>
      <c r="K11" s="158">
        <v>48.387096774193552</v>
      </c>
      <c r="L11" s="158">
        <v>0.46082949308755761</v>
      </c>
      <c r="M11" s="158">
        <v>4.838709677419355</v>
      </c>
      <c r="N11" s="158">
        <v>4.3778801843317972</v>
      </c>
      <c r="O11" s="158">
        <v>100</v>
      </c>
    </row>
    <row r="12" spans="1:20" ht="24" customHeight="1">
      <c r="A12" s="61" t="s">
        <v>124</v>
      </c>
      <c r="B12" s="377" t="s">
        <v>450</v>
      </c>
      <c r="C12" s="80">
        <v>293</v>
      </c>
      <c r="D12" s="80">
        <v>260</v>
      </c>
      <c r="E12" s="80">
        <v>8</v>
      </c>
      <c r="F12" s="80">
        <v>38</v>
      </c>
      <c r="G12" s="80">
        <v>20</v>
      </c>
      <c r="H12" s="80">
        <v>619</v>
      </c>
      <c r="I12" s="80"/>
      <c r="J12" s="158">
        <v>47.334410339256863</v>
      </c>
      <c r="K12" s="158">
        <v>42.003231017770595</v>
      </c>
      <c r="L12" s="158">
        <v>1.2924071082390953</v>
      </c>
      <c r="M12" s="158">
        <v>6.1389337641357029</v>
      </c>
      <c r="N12" s="158">
        <v>3.2310177705977381</v>
      </c>
      <c r="O12" s="158">
        <v>100</v>
      </c>
    </row>
    <row r="13" spans="1:20" ht="24" customHeight="1">
      <c r="A13" s="61" t="s">
        <v>125</v>
      </c>
      <c r="B13" s="80" t="s">
        <v>451</v>
      </c>
      <c r="C13" s="80">
        <v>6</v>
      </c>
      <c r="D13" s="80">
        <v>17</v>
      </c>
      <c r="E13" s="80">
        <v>0</v>
      </c>
      <c r="F13" s="80">
        <v>6</v>
      </c>
      <c r="G13" s="80">
        <v>0</v>
      </c>
      <c r="H13" s="80">
        <v>29</v>
      </c>
      <c r="I13" s="80"/>
      <c r="J13" s="158">
        <v>20.689655172413794</v>
      </c>
      <c r="K13" s="158">
        <v>58.620689655172413</v>
      </c>
      <c r="L13" s="158">
        <v>0</v>
      </c>
      <c r="M13" s="158">
        <v>20.689655172413794</v>
      </c>
      <c r="N13" s="158">
        <v>0</v>
      </c>
      <c r="O13" s="158">
        <v>100</v>
      </c>
    </row>
    <row r="14" spans="1:20" ht="24" customHeight="1">
      <c r="A14" s="61" t="s">
        <v>126</v>
      </c>
      <c r="B14" s="80" t="s">
        <v>216</v>
      </c>
      <c r="C14" s="80">
        <v>63</v>
      </c>
      <c r="D14" s="80">
        <v>97</v>
      </c>
      <c r="E14" s="80">
        <v>0</v>
      </c>
      <c r="F14" s="80">
        <v>4</v>
      </c>
      <c r="G14" s="80">
        <v>2</v>
      </c>
      <c r="H14" s="80">
        <v>166</v>
      </c>
      <c r="I14" s="80"/>
      <c r="J14" s="158">
        <v>37.951807228915662</v>
      </c>
      <c r="K14" s="158">
        <v>58.433734939759034</v>
      </c>
      <c r="L14" s="158">
        <v>0</v>
      </c>
      <c r="M14" s="158">
        <v>2.4096385542168677</v>
      </c>
      <c r="N14" s="158">
        <v>1.2048192771084338</v>
      </c>
      <c r="O14" s="158">
        <v>100</v>
      </c>
    </row>
    <row r="15" spans="1:20" ht="24" customHeight="1">
      <c r="A15" s="62" t="s">
        <v>127</v>
      </c>
      <c r="B15" s="377" t="s">
        <v>452</v>
      </c>
      <c r="C15" s="80">
        <v>3</v>
      </c>
      <c r="D15" s="80">
        <v>4</v>
      </c>
      <c r="E15" s="80">
        <v>0</v>
      </c>
      <c r="F15" s="80">
        <v>1</v>
      </c>
      <c r="G15" s="80">
        <v>1</v>
      </c>
      <c r="H15" s="80">
        <v>9</v>
      </c>
      <c r="I15" s="80"/>
      <c r="J15" s="158">
        <v>33.333333333333336</v>
      </c>
      <c r="K15" s="158">
        <v>44.444444444444443</v>
      </c>
      <c r="L15" s="158">
        <v>0</v>
      </c>
      <c r="M15" s="158">
        <v>11.111111111111111</v>
      </c>
      <c r="N15" s="158">
        <v>11.111111111111111</v>
      </c>
      <c r="O15" s="158">
        <v>100</v>
      </c>
    </row>
    <row r="16" spans="1:20" ht="24" customHeight="1">
      <c r="A16" s="61" t="s">
        <v>117</v>
      </c>
      <c r="B16" s="80" t="s">
        <v>118</v>
      </c>
      <c r="C16" s="80">
        <v>7</v>
      </c>
      <c r="D16" s="80">
        <v>5</v>
      </c>
      <c r="E16" s="80">
        <v>0</v>
      </c>
      <c r="F16" s="80">
        <v>0</v>
      </c>
      <c r="G16" s="80">
        <v>0</v>
      </c>
      <c r="H16" s="80">
        <v>12</v>
      </c>
      <c r="I16" s="80"/>
      <c r="J16" s="158">
        <v>58.333333333333336</v>
      </c>
      <c r="K16" s="158">
        <v>41.666666666666664</v>
      </c>
      <c r="L16" s="158">
        <v>0</v>
      </c>
      <c r="M16" s="158">
        <v>0</v>
      </c>
      <c r="N16" s="158">
        <v>0</v>
      </c>
      <c r="O16" s="158">
        <v>100</v>
      </c>
    </row>
    <row r="17" spans="1:15" ht="24" customHeight="1">
      <c r="A17" s="60" t="s">
        <v>282</v>
      </c>
      <c r="B17" s="377" t="s">
        <v>62</v>
      </c>
      <c r="C17" s="81">
        <v>258</v>
      </c>
      <c r="D17" s="81">
        <v>214</v>
      </c>
      <c r="E17" s="81">
        <v>3</v>
      </c>
      <c r="F17" s="81">
        <v>14</v>
      </c>
      <c r="G17" s="81">
        <v>20</v>
      </c>
      <c r="H17" s="81">
        <v>509</v>
      </c>
      <c r="I17" s="81"/>
      <c r="J17" s="157">
        <v>50.687622789783887</v>
      </c>
      <c r="K17" s="157">
        <v>42.043222003929273</v>
      </c>
      <c r="L17" s="157">
        <v>0.58939096267190572</v>
      </c>
      <c r="M17" s="157">
        <v>2.7504911591355601</v>
      </c>
      <c r="N17" s="157">
        <v>3.9292730844793713</v>
      </c>
      <c r="O17" s="157">
        <v>100</v>
      </c>
    </row>
    <row r="18" spans="1:15" ht="24" customHeight="1">
      <c r="A18" s="61" t="s">
        <v>59</v>
      </c>
      <c r="B18" s="80" t="s">
        <v>453</v>
      </c>
      <c r="C18" s="80">
        <v>10</v>
      </c>
      <c r="D18" s="80">
        <v>16</v>
      </c>
      <c r="E18" s="80">
        <v>0</v>
      </c>
      <c r="F18" s="80">
        <v>4</v>
      </c>
      <c r="G18" s="80">
        <v>1</v>
      </c>
      <c r="H18" s="80">
        <v>31</v>
      </c>
      <c r="I18" s="80"/>
      <c r="J18" s="158">
        <v>32.258064516129032</v>
      </c>
      <c r="K18" s="158">
        <v>51.612903225806448</v>
      </c>
      <c r="L18" s="158">
        <v>0</v>
      </c>
      <c r="M18" s="158">
        <v>12.903225806451612</v>
      </c>
      <c r="N18" s="158">
        <v>3.225806451612903</v>
      </c>
      <c r="O18" s="158">
        <v>100</v>
      </c>
    </row>
    <row r="19" spans="1:15" ht="24" customHeight="1">
      <c r="A19" s="61" t="s">
        <v>279</v>
      </c>
      <c r="B19" s="80" t="s">
        <v>454</v>
      </c>
      <c r="C19" s="80">
        <v>3</v>
      </c>
      <c r="D19" s="80">
        <v>6</v>
      </c>
      <c r="E19" s="80">
        <v>0</v>
      </c>
      <c r="F19" s="80">
        <v>0</v>
      </c>
      <c r="G19" s="80">
        <v>0</v>
      </c>
      <c r="H19" s="80">
        <v>9</v>
      </c>
      <c r="I19" s="80"/>
      <c r="J19" s="158">
        <v>33.333333333333336</v>
      </c>
      <c r="K19" s="158">
        <v>66.666666666666671</v>
      </c>
      <c r="L19" s="158">
        <v>0</v>
      </c>
      <c r="M19" s="158">
        <v>0</v>
      </c>
      <c r="N19" s="158">
        <v>0</v>
      </c>
      <c r="O19" s="158">
        <v>100</v>
      </c>
    </row>
    <row r="20" spans="1:15" ht="24" customHeight="1" thickBot="1">
      <c r="A20" s="240" t="s">
        <v>60</v>
      </c>
      <c r="B20" s="207" t="s">
        <v>455</v>
      </c>
      <c r="C20" s="82">
        <v>8</v>
      </c>
      <c r="D20" s="82">
        <v>1</v>
      </c>
      <c r="E20" s="82">
        <v>0</v>
      </c>
      <c r="F20" s="82">
        <v>1</v>
      </c>
      <c r="G20" s="82">
        <v>1</v>
      </c>
      <c r="H20" s="82">
        <v>11</v>
      </c>
      <c r="I20" s="82"/>
      <c r="J20" s="171">
        <v>72.727272727272734</v>
      </c>
      <c r="K20" s="171">
        <v>9.0909090909090917</v>
      </c>
      <c r="L20" s="171">
        <v>0</v>
      </c>
      <c r="M20" s="171">
        <v>9.0909090909090917</v>
      </c>
      <c r="N20" s="171">
        <v>9.0909090909090917</v>
      </c>
      <c r="O20" s="171">
        <v>100</v>
      </c>
    </row>
    <row r="21" spans="1:15" ht="21.95" customHeight="1" thickTop="1">
      <c r="A21" s="242"/>
      <c r="B21" s="281"/>
      <c r="C21" s="202"/>
      <c r="D21" s="202"/>
      <c r="E21" s="202"/>
      <c r="F21" s="202"/>
      <c r="G21" s="202"/>
      <c r="H21" s="202"/>
      <c r="I21" s="202"/>
      <c r="J21" s="194"/>
      <c r="K21" s="194"/>
      <c r="L21" s="194"/>
      <c r="M21" s="194"/>
      <c r="N21" s="685" t="s">
        <v>25</v>
      </c>
      <c r="O21" s="685"/>
    </row>
    <row r="22" spans="1:15" ht="21.95" customHeight="1">
      <c r="A22" s="242"/>
      <c r="B22" s="281"/>
      <c r="C22" s="202"/>
      <c r="D22" s="202"/>
      <c r="E22" s="202"/>
      <c r="F22" s="202"/>
      <c r="G22" s="202"/>
      <c r="H22" s="202"/>
      <c r="I22" s="202"/>
      <c r="J22" s="194"/>
      <c r="K22" s="194"/>
      <c r="L22" s="194"/>
      <c r="M22" s="194"/>
      <c r="N22" s="194"/>
      <c r="O22" s="194"/>
    </row>
    <row r="23" spans="1:15" ht="21.95" customHeight="1">
      <c r="A23" s="242"/>
      <c r="B23" s="391"/>
      <c r="C23" s="202"/>
      <c r="D23" s="202"/>
      <c r="E23" s="202"/>
      <c r="F23" s="202"/>
      <c r="G23" s="202"/>
      <c r="H23" s="202"/>
      <c r="I23" s="202"/>
      <c r="J23" s="380"/>
      <c r="K23" s="380"/>
      <c r="L23" s="380"/>
      <c r="M23" s="380"/>
      <c r="N23" s="380"/>
      <c r="O23" s="380"/>
    </row>
    <row r="24" spans="1:15" ht="25.5" customHeight="1">
      <c r="A24" s="647" t="s">
        <v>532</v>
      </c>
      <c r="B24" s="647"/>
      <c r="C24" s="647"/>
      <c r="D24" s="202"/>
      <c r="E24" s="202"/>
      <c r="F24" s="589">
        <v>65</v>
      </c>
      <c r="G24" s="589"/>
      <c r="H24" s="202"/>
      <c r="I24" s="202"/>
      <c r="J24" s="194"/>
      <c r="K24" s="194"/>
      <c r="L24" s="194"/>
      <c r="M24" s="194"/>
      <c r="N24" s="194"/>
      <c r="O24" s="194"/>
    </row>
    <row r="25" spans="1:15" ht="31.5" customHeight="1">
      <c r="A25" s="601" t="s">
        <v>475</v>
      </c>
      <c r="B25" s="601"/>
      <c r="C25" s="601"/>
      <c r="D25" s="601"/>
      <c r="E25" s="601"/>
      <c r="F25" s="601"/>
      <c r="G25" s="601"/>
      <c r="H25" s="601"/>
      <c r="I25" s="601"/>
      <c r="J25" s="601"/>
      <c r="K25" s="601"/>
      <c r="L25" s="601"/>
      <c r="M25" s="601"/>
      <c r="N25" s="601"/>
      <c r="O25" s="601"/>
    </row>
    <row r="26" spans="1:15" ht="28.5" customHeight="1" thickBot="1">
      <c r="A26" s="684" t="s">
        <v>607</v>
      </c>
      <c r="B26" s="684"/>
      <c r="C26" s="684"/>
      <c r="D26" s="684"/>
      <c r="E26" s="684"/>
      <c r="F26" s="684"/>
      <c r="G26" s="684"/>
      <c r="H26" s="684"/>
      <c r="I26" s="684"/>
      <c r="J26" s="684"/>
      <c r="K26" s="684"/>
      <c r="L26" s="684"/>
      <c r="M26" s="684"/>
      <c r="N26" s="684"/>
      <c r="O26" s="684"/>
    </row>
    <row r="27" spans="1:15" ht="21.95" customHeight="1" thickTop="1">
      <c r="A27" s="592" t="s">
        <v>211</v>
      </c>
      <c r="B27" s="592" t="s">
        <v>119</v>
      </c>
      <c r="C27" s="579" t="s">
        <v>240</v>
      </c>
      <c r="D27" s="579"/>
      <c r="E27" s="579"/>
      <c r="F27" s="579"/>
      <c r="G27" s="579"/>
      <c r="H27" s="579"/>
      <c r="I27" s="509"/>
      <c r="J27" s="579" t="s">
        <v>552</v>
      </c>
      <c r="K27" s="579"/>
      <c r="L27" s="579"/>
      <c r="M27" s="579"/>
      <c r="N27" s="579"/>
      <c r="O27" s="579"/>
    </row>
    <row r="28" spans="1:15" ht="21.95" customHeight="1">
      <c r="A28" s="593"/>
      <c r="B28" s="593"/>
      <c r="C28" s="69" t="s">
        <v>212</v>
      </c>
      <c r="D28" s="69" t="s">
        <v>213</v>
      </c>
      <c r="E28" s="69" t="s">
        <v>214</v>
      </c>
      <c r="F28" s="69" t="s">
        <v>215</v>
      </c>
      <c r="G28" s="69" t="s">
        <v>135</v>
      </c>
      <c r="H28" s="69" t="s">
        <v>0</v>
      </c>
      <c r="I28" s="70"/>
      <c r="J28" s="69" t="s">
        <v>212</v>
      </c>
      <c r="K28" s="69" t="s">
        <v>213</v>
      </c>
      <c r="L28" s="69" t="s">
        <v>214</v>
      </c>
      <c r="M28" s="69" t="s">
        <v>215</v>
      </c>
      <c r="N28" s="69" t="s">
        <v>135</v>
      </c>
      <c r="O28" s="69" t="s">
        <v>0</v>
      </c>
    </row>
    <row r="29" spans="1:15" customFormat="1" ht="24" customHeight="1">
      <c r="A29" s="62" t="s">
        <v>61</v>
      </c>
      <c r="B29" s="80" t="s">
        <v>456</v>
      </c>
      <c r="C29" s="159">
        <v>3</v>
      </c>
      <c r="D29" s="159">
        <v>3</v>
      </c>
      <c r="E29" s="159">
        <v>0</v>
      </c>
      <c r="F29" s="159">
        <v>0</v>
      </c>
      <c r="G29" s="159">
        <v>0</v>
      </c>
      <c r="H29" s="159">
        <v>6</v>
      </c>
      <c r="I29" s="159"/>
      <c r="J29" s="160">
        <v>50</v>
      </c>
      <c r="K29" s="160">
        <v>50</v>
      </c>
      <c r="L29" s="160">
        <v>0</v>
      </c>
      <c r="M29" s="160">
        <v>0</v>
      </c>
      <c r="N29" s="160">
        <v>0</v>
      </c>
      <c r="O29" s="160">
        <v>100</v>
      </c>
    </row>
    <row r="30" spans="1:15" customFormat="1" ht="24" customHeight="1">
      <c r="A30" s="61" t="s">
        <v>574</v>
      </c>
      <c r="B30" s="159" t="s">
        <v>63</v>
      </c>
      <c r="C30" s="80">
        <v>2</v>
      </c>
      <c r="D30" s="80">
        <v>1</v>
      </c>
      <c r="E30" s="80">
        <v>0</v>
      </c>
      <c r="F30" s="80">
        <v>1</v>
      </c>
      <c r="G30" s="80">
        <v>0</v>
      </c>
      <c r="H30" s="80">
        <v>4</v>
      </c>
      <c r="I30" s="80"/>
      <c r="J30" s="158">
        <v>50</v>
      </c>
      <c r="K30" s="158">
        <v>25</v>
      </c>
      <c r="L30" s="158">
        <v>0</v>
      </c>
      <c r="M30" s="158">
        <v>25</v>
      </c>
      <c r="N30" s="158">
        <v>0</v>
      </c>
      <c r="O30" s="158">
        <v>100</v>
      </c>
    </row>
    <row r="31" spans="1:15" customFormat="1" ht="24" customHeight="1">
      <c r="A31" s="61" t="s">
        <v>280</v>
      </c>
      <c r="B31" s="159" t="s">
        <v>281</v>
      </c>
      <c r="C31" s="80">
        <v>429</v>
      </c>
      <c r="D31" s="80">
        <v>142</v>
      </c>
      <c r="E31" s="80">
        <v>20</v>
      </c>
      <c r="F31" s="80">
        <v>45</v>
      </c>
      <c r="G31" s="80">
        <v>33</v>
      </c>
      <c r="H31" s="80">
        <v>669</v>
      </c>
      <c r="I31" s="80"/>
      <c r="J31" s="158">
        <v>64.125560538116588</v>
      </c>
      <c r="K31" s="158">
        <v>21.225710014947683</v>
      </c>
      <c r="L31" s="158">
        <v>2.9895366218236172</v>
      </c>
      <c r="M31" s="158">
        <v>6.7264573991031389</v>
      </c>
      <c r="N31" s="158">
        <v>4.9327354260089686</v>
      </c>
      <c r="O31" s="158">
        <v>100</v>
      </c>
    </row>
    <row r="32" spans="1:15" customFormat="1" ht="24" customHeight="1">
      <c r="A32" s="61" t="s">
        <v>423</v>
      </c>
      <c r="B32" s="522" t="s">
        <v>542</v>
      </c>
      <c r="C32" s="80">
        <v>53</v>
      </c>
      <c r="D32" s="80">
        <v>58</v>
      </c>
      <c r="E32" s="80">
        <v>0</v>
      </c>
      <c r="F32" s="80">
        <v>1</v>
      </c>
      <c r="G32" s="80">
        <v>0</v>
      </c>
      <c r="H32" s="80">
        <v>112</v>
      </c>
      <c r="I32" s="80"/>
      <c r="J32" s="158">
        <v>47.321428571428569</v>
      </c>
      <c r="K32" s="158">
        <v>51.785714285714285</v>
      </c>
      <c r="L32" s="158">
        <v>0</v>
      </c>
      <c r="M32" s="158">
        <v>0.8928571428571429</v>
      </c>
      <c r="N32" s="158">
        <v>0</v>
      </c>
      <c r="O32" s="158">
        <v>100</v>
      </c>
    </row>
    <row r="33" spans="1:15" customFormat="1" ht="24" customHeight="1">
      <c r="A33" s="61" t="s">
        <v>424</v>
      </c>
      <c r="B33" s="80" t="s">
        <v>153</v>
      </c>
      <c r="C33" s="80">
        <v>4</v>
      </c>
      <c r="D33" s="80">
        <v>6</v>
      </c>
      <c r="E33" s="80">
        <v>0</v>
      </c>
      <c r="F33" s="80">
        <v>0</v>
      </c>
      <c r="G33" s="80">
        <v>0</v>
      </c>
      <c r="H33" s="80">
        <v>10</v>
      </c>
      <c r="I33" s="80"/>
      <c r="J33" s="158">
        <v>40</v>
      </c>
      <c r="K33" s="158">
        <v>60</v>
      </c>
      <c r="L33" s="158">
        <v>0</v>
      </c>
      <c r="M33" s="158">
        <v>0</v>
      </c>
      <c r="N33" s="158">
        <v>0</v>
      </c>
      <c r="O33" s="158">
        <v>100</v>
      </c>
    </row>
    <row r="34" spans="1:15" customFormat="1" ht="24" customHeight="1">
      <c r="A34" s="61" t="s">
        <v>425</v>
      </c>
      <c r="B34" s="80" t="s">
        <v>153</v>
      </c>
      <c r="C34" s="80">
        <v>0</v>
      </c>
      <c r="D34" s="80">
        <v>2</v>
      </c>
      <c r="E34" s="80">
        <v>0</v>
      </c>
      <c r="F34" s="80">
        <v>1</v>
      </c>
      <c r="G34" s="80">
        <v>0</v>
      </c>
      <c r="H34" s="80">
        <v>3</v>
      </c>
      <c r="I34" s="80"/>
      <c r="J34" s="158">
        <v>0</v>
      </c>
      <c r="K34" s="158">
        <v>66.666666666666671</v>
      </c>
      <c r="L34" s="158">
        <v>0</v>
      </c>
      <c r="M34" s="158">
        <v>33.333333333333336</v>
      </c>
      <c r="N34" s="158">
        <v>0</v>
      </c>
      <c r="O34" s="158">
        <v>100</v>
      </c>
    </row>
    <row r="35" spans="1:15" customFormat="1" ht="24" customHeight="1">
      <c r="A35" s="61" t="s">
        <v>426</v>
      </c>
      <c r="B35" s="159" t="s">
        <v>427</v>
      </c>
      <c r="C35" s="80">
        <v>19</v>
      </c>
      <c r="D35" s="80">
        <v>8</v>
      </c>
      <c r="E35" s="80">
        <v>0</v>
      </c>
      <c r="F35" s="80">
        <v>2</v>
      </c>
      <c r="G35" s="80">
        <v>0</v>
      </c>
      <c r="H35" s="80">
        <v>29</v>
      </c>
      <c r="I35" s="80"/>
      <c r="J35" s="158">
        <v>65.517241379310349</v>
      </c>
      <c r="K35" s="158">
        <v>27.586206896551722</v>
      </c>
      <c r="L35" s="158">
        <v>0</v>
      </c>
      <c r="M35" s="158">
        <v>6.8965517241379306</v>
      </c>
      <c r="N35" s="158">
        <v>0</v>
      </c>
      <c r="O35" s="158">
        <v>100</v>
      </c>
    </row>
    <row r="36" spans="1:15" customFormat="1" ht="24" customHeight="1">
      <c r="A36" s="61" t="s">
        <v>575</v>
      </c>
      <c r="B36" s="522" t="s">
        <v>543</v>
      </c>
      <c r="C36" s="80">
        <v>0</v>
      </c>
      <c r="D36" s="80">
        <v>1</v>
      </c>
      <c r="E36" s="80">
        <v>0</v>
      </c>
      <c r="F36" s="80">
        <v>0</v>
      </c>
      <c r="G36" s="80">
        <v>0</v>
      </c>
      <c r="H36" s="80">
        <v>1</v>
      </c>
      <c r="I36" s="80"/>
      <c r="J36" s="158">
        <v>0</v>
      </c>
      <c r="K36" s="158">
        <v>100</v>
      </c>
      <c r="L36" s="158">
        <v>0</v>
      </c>
      <c r="M36" s="158">
        <v>0</v>
      </c>
      <c r="N36" s="158">
        <v>0</v>
      </c>
      <c r="O36" s="158">
        <v>100</v>
      </c>
    </row>
    <row r="37" spans="1:15" customFormat="1" ht="24" customHeight="1">
      <c r="A37" s="61" t="s">
        <v>428</v>
      </c>
      <c r="B37" s="80" t="s">
        <v>153</v>
      </c>
      <c r="C37" s="80">
        <v>10</v>
      </c>
      <c r="D37" s="80">
        <v>2</v>
      </c>
      <c r="E37" s="80">
        <v>1</v>
      </c>
      <c r="F37" s="80">
        <v>2</v>
      </c>
      <c r="G37" s="80">
        <v>0</v>
      </c>
      <c r="H37" s="80">
        <v>15</v>
      </c>
      <c r="I37" s="80"/>
      <c r="J37" s="158">
        <v>66.666666666666671</v>
      </c>
      <c r="K37" s="158">
        <v>13.333333333333334</v>
      </c>
      <c r="L37" s="158">
        <v>6.666666666666667</v>
      </c>
      <c r="M37" s="158">
        <v>13.333333333333334</v>
      </c>
      <c r="N37" s="158">
        <v>0</v>
      </c>
      <c r="O37" s="158">
        <v>100</v>
      </c>
    </row>
    <row r="38" spans="1:15" customFormat="1" ht="24" customHeight="1">
      <c r="A38" s="61" t="s">
        <v>429</v>
      </c>
      <c r="B38" s="159" t="s">
        <v>438</v>
      </c>
      <c r="C38" s="80">
        <v>1</v>
      </c>
      <c r="D38" s="80">
        <v>0</v>
      </c>
      <c r="E38" s="80">
        <v>0</v>
      </c>
      <c r="F38" s="80">
        <v>0</v>
      </c>
      <c r="G38" s="80">
        <v>0</v>
      </c>
      <c r="H38" s="80">
        <v>1</v>
      </c>
      <c r="I38" s="80"/>
      <c r="J38" s="158">
        <v>100</v>
      </c>
      <c r="K38" s="158">
        <v>0</v>
      </c>
      <c r="L38" s="158">
        <v>0</v>
      </c>
      <c r="M38" s="158">
        <v>0</v>
      </c>
      <c r="N38" s="158">
        <v>0</v>
      </c>
      <c r="O38" s="158">
        <v>100</v>
      </c>
    </row>
    <row r="39" spans="1:15" customFormat="1" ht="24" customHeight="1">
      <c r="A39" s="61" t="s">
        <v>430</v>
      </c>
      <c r="B39" s="159" t="s">
        <v>439</v>
      </c>
      <c r="C39" s="80">
        <v>0</v>
      </c>
      <c r="D39" s="80">
        <v>1</v>
      </c>
      <c r="E39" s="80">
        <v>0</v>
      </c>
      <c r="F39" s="80">
        <v>0</v>
      </c>
      <c r="G39" s="80">
        <v>0</v>
      </c>
      <c r="H39" s="80">
        <v>1</v>
      </c>
      <c r="I39" s="80"/>
      <c r="J39" s="158">
        <v>0</v>
      </c>
      <c r="K39" s="158">
        <v>100</v>
      </c>
      <c r="L39" s="158">
        <v>0</v>
      </c>
      <c r="M39" s="158">
        <v>0</v>
      </c>
      <c r="N39" s="158">
        <v>0</v>
      </c>
      <c r="O39" s="158">
        <v>100</v>
      </c>
    </row>
    <row r="40" spans="1:15" customFormat="1" ht="24" customHeight="1">
      <c r="A40" s="61" t="s">
        <v>431</v>
      </c>
      <c r="B40" s="522" t="s">
        <v>546</v>
      </c>
      <c r="C40" s="80">
        <v>2</v>
      </c>
      <c r="D40" s="80">
        <v>0</v>
      </c>
      <c r="E40" s="80">
        <v>0</v>
      </c>
      <c r="F40" s="80">
        <v>0</v>
      </c>
      <c r="G40" s="80">
        <v>0</v>
      </c>
      <c r="H40" s="80">
        <v>2</v>
      </c>
      <c r="I40" s="80"/>
      <c r="J40" s="158">
        <v>100</v>
      </c>
      <c r="K40" s="158">
        <v>0</v>
      </c>
      <c r="L40" s="158">
        <v>0</v>
      </c>
      <c r="M40" s="158">
        <v>0</v>
      </c>
      <c r="N40" s="158">
        <v>0</v>
      </c>
      <c r="O40" s="158">
        <v>100</v>
      </c>
    </row>
    <row r="41" spans="1:15" ht="24" customHeight="1">
      <c r="A41" s="61" t="s">
        <v>435</v>
      </c>
      <c r="B41" s="80" t="s">
        <v>153</v>
      </c>
      <c r="C41" s="80">
        <v>1</v>
      </c>
      <c r="D41" s="80">
        <v>0</v>
      </c>
      <c r="E41" s="80">
        <v>0</v>
      </c>
      <c r="F41" s="80">
        <v>0</v>
      </c>
      <c r="G41" s="80">
        <v>0</v>
      </c>
      <c r="H41" s="80">
        <v>1</v>
      </c>
      <c r="I41" s="80"/>
      <c r="J41" s="158">
        <v>100</v>
      </c>
      <c r="K41" s="158">
        <v>0</v>
      </c>
      <c r="L41" s="158">
        <v>0</v>
      </c>
      <c r="M41" s="158">
        <v>0</v>
      </c>
      <c r="N41" s="158">
        <v>0</v>
      </c>
      <c r="O41" s="158">
        <v>100</v>
      </c>
    </row>
    <row r="42" spans="1:15" ht="24" customHeight="1">
      <c r="A42" s="61" t="s">
        <v>432</v>
      </c>
      <c r="B42" s="80" t="s">
        <v>153</v>
      </c>
      <c r="C42" s="80">
        <v>0</v>
      </c>
      <c r="D42" s="80">
        <v>0</v>
      </c>
      <c r="E42" s="80">
        <v>0</v>
      </c>
      <c r="F42" s="80">
        <v>1</v>
      </c>
      <c r="G42" s="80">
        <v>0</v>
      </c>
      <c r="H42" s="80">
        <v>1</v>
      </c>
      <c r="I42" s="80"/>
      <c r="J42" s="158">
        <v>0</v>
      </c>
      <c r="K42" s="158">
        <v>0</v>
      </c>
      <c r="L42" s="158">
        <v>0</v>
      </c>
      <c r="M42" s="158">
        <v>100</v>
      </c>
      <c r="N42" s="158">
        <v>0</v>
      </c>
      <c r="O42" s="158">
        <v>100</v>
      </c>
    </row>
    <row r="43" spans="1:15" ht="24" customHeight="1">
      <c r="A43" s="61" t="s">
        <v>433</v>
      </c>
      <c r="B43" s="522" t="s">
        <v>544</v>
      </c>
      <c r="C43" s="80">
        <v>0</v>
      </c>
      <c r="D43" s="80">
        <v>1</v>
      </c>
      <c r="E43" s="80">
        <v>0</v>
      </c>
      <c r="F43" s="80">
        <v>0</v>
      </c>
      <c r="G43" s="80">
        <v>0</v>
      </c>
      <c r="H43" s="80">
        <v>1</v>
      </c>
      <c r="I43" s="80"/>
      <c r="J43" s="158">
        <v>0</v>
      </c>
      <c r="K43" s="158">
        <v>100</v>
      </c>
      <c r="L43" s="158">
        <v>0</v>
      </c>
      <c r="M43" s="158">
        <v>0</v>
      </c>
      <c r="N43" s="158">
        <v>0</v>
      </c>
      <c r="O43" s="158">
        <v>100</v>
      </c>
    </row>
    <row r="44" spans="1:15" ht="24" customHeight="1">
      <c r="A44" s="242" t="s">
        <v>434</v>
      </c>
      <c r="B44" s="159" t="s">
        <v>547</v>
      </c>
      <c r="C44" s="81">
        <v>0</v>
      </c>
      <c r="D44" s="81">
        <v>0</v>
      </c>
      <c r="E44" s="81">
        <v>0</v>
      </c>
      <c r="F44" s="81">
        <v>1</v>
      </c>
      <c r="G44" s="81">
        <v>0</v>
      </c>
      <c r="H44" s="81">
        <v>1</v>
      </c>
      <c r="I44" s="81"/>
      <c r="J44" s="157">
        <v>0</v>
      </c>
      <c r="K44" s="157">
        <v>0</v>
      </c>
      <c r="L44" s="157">
        <v>0</v>
      </c>
      <c r="M44" s="157">
        <v>100</v>
      </c>
      <c r="N44" s="157">
        <v>0</v>
      </c>
      <c r="O44" s="157">
        <v>100</v>
      </c>
    </row>
    <row r="45" spans="1:15" ht="24" customHeight="1" thickBot="1">
      <c r="A45" s="594" t="s">
        <v>0</v>
      </c>
      <c r="B45" s="594"/>
      <c r="C45" s="172">
        <v>1997</v>
      </c>
      <c r="D45" s="172">
        <v>1838</v>
      </c>
      <c r="E45" s="172">
        <v>42</v>
      </c>
      <c r="F45" s="172">
        <v>188</v>
      </c>
      <c r="G45" s="172">
        <v>161</v>
      </c>
      <c r="H45" s="172">
        <v>4226</v>
      </c>
      <c r="I45" s="172"/>
      <c r="J45" s="173">
        <v>47.255087553241836</v>
      </c>
      <c r="K45" s="173">
        <v>43.492664458116423</v>
      </c>
      <c r="L45" s="173">
        <v>0.99384761003312827</v>
      </c>
      <c r="M45" s="173">
        <v>4.4486512068149553</v>
      </c>
      <c r="N45" s="173">
        <v>3.8097491717936585</v>
      </c>
      <c r="O45" s="173">
        <v>100</v>
      </c>
    </row>
    <row r="46" spans="1:15" ht="6.75" customHeight="1" thickTop="1">
      <c r="A46" s="8"/>
      <c r="B46" s="8"/>
      <c r="C46" s="365"/>
      <c r="D46" s="365"/>
      <c r="E46" s="365"/>
      <c r="F46" s="365"/>
      <c r="G46" s="365"/>
      <c r="H46" s="365"/>
      <c r="I46" s="365"/>
      <c r="J46" s="289"/>
      <c r="K46" s="289"/>
      <c r="L46" s="289"/>
      <c r="M46" s="289"/>
      <c r="N46" s="289"/>
      <c r="O46" s="289"/>
    </row>
    <row r="47" spans="1:15" ht="26.25" customHeight="1">
      <c r="A47" s="675" t="s">
        <v>558</v>
      </c>
      <c r="B47" s="675"/>
      <c r="C47" s="675"/>
      <c r="D47" s="675"/>
      <c r="E47" s="675"/>
      <c r="F47" s="675"/>
      <c r="G47" s="675"/>
      <c r="H47" s="675"/>
      <c r="I47" s="675"/>
      <c r="J47" s="675"/>
      <c r="K47" s="675"/>
      <c r="L47" s="675"/>
      <c r="M47" s="675"/>
      <c r="N47" s="675"/>
      <c r="O47" s="675"/>
    </row>
    <row r="48" spans="1:15" ht="16.5" customHeight="1">
      <c r="A48" s="539"/>
      <c r="B48" s="539"/>
      <c r="C48" s="539"/>
      <c r="D48" s="539"/>
      <c r="E48" s="539"/>
      <c r="F48" s="539"/>
      <c r="G48" s="539"/>
      <c r="H48" s="539"/>
      <c r="I48" s="539"/>
      <c r="J48" s="539"/>
      <c r="K48" s="539"/>
      <c r="L48" s="539"/>
      <c r="M48" s="539"/>
      <c r="N48" s="539"/>
      <c r="O48" s="539"/>
    </row>
    <row r="49" spans="1:7" ht="18.75" customHeight="1">
      <c r="A49" s="647" t="s">
        <v>532</v>
      </c>
      <c r="B49" s="647"/>
      <c r="C49" s="647"/>
      <c r="F49" s="589">
        <v>66</v>
      </c>
      <c r="G49" s="589"/>
    </row>
  </sheetData>
  <mergeCells count="19">
    <mergeCell ref="N21:O21"/>
    <mergeCell ref="A24:C24"/>
    <mergeCell ref="F24:G24"/>
    <mergeCell ref="F49:G49"/>
    <mergeCell ref="A49:C49"/>
    <mergeCell ref="A45:B45"/>
    <mergeCell ref="A25:O25"/>
    <mergeCell ref="A26:O26"/>
    <mergeCell ref="A27:A28"/>
    <mergeCell ref="B27:B28"/>
    <mergeCell ref="C27:H27"/>
    <mergeCell ref="J27:O27"/>
    <mergeCell ref="A47:O47"/>
    <mergeCell ref="A1:O1"/>
    <mergeCell ref="A2:O2"/>
    <mergeCell ref="A3:A4"/>
    <mergeCell ref="B3:B4"/>
    <mergeCell ref="C3:H3"/>
    <mergeCell ref="J3:O3"/>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Bold,غامق"&amp;12&amp;K07-019المسح البيئي في العراق لقطاع الصناعة لسنة &amp;"Times New Roman,غامق"2012</oddHeader>
  </headerFooter>
  <drawing r:id="rId2"/>
</worksheet>
</file>

<file path=xl/worksheets/sheet22.xml><?xml version="1.0" encoding="utf-8"?>
<worksheet xmlns="http://schemas.openxmlformats.org/spreadsheetml/2006/main" xmlns:r="http://schemas.openxmlformats.org/officeDocument/2006/relationships">
  <sheetPr>
    <tabColor rgb="FFFFC000"/>
  </sheetPr>
  <dimension ref="A1:T18"/>
  <sheetViews>
    <sheetView rightToLeft="1" view="pageBreakPreview" zoomScaleSheetLayoutView="100" workbookViewId="0">
      <selection activeCell="F17" sqref="F17"/>
    </sheetView>
  </sheetViews>
  <sheetFormatPr defaultColWidth="9.125" defaultRowHeight="14.25"/>
  <cols>
    <col min="1" max="1" width="13.375" style="25" customWidth="1"/>
    <col min="2" max="2" width="16.125" style="25" customWidth="1"/>
    <col min="3" max="3" width="12.625" style="25" customWidth="1"/>
    <col min="4" max="4" width="9.25" style="25" customWidth="1"/>
    <col min="5" max="5" width="0.75" style="28" customWidth="1"/>
    <col min="6" max="7" width="8.75" style="28" customWidth="1"/>
    <col min="8" max="9" width="8.75" style="25" customWidth="1"/>
    <col min="10" max="10" width="0.75" style="28" customWidth="1"/>
    <col min="11" max="11" width="9.125" style="25" customWidth="1"/>
    <col min="12" max="12" width="8.75" style="25" customWidth="1"/>
    <col min="13" max="13" width="8.75" style="28" customWidth="1"/>
    <col min="14" max="14" width="8.875" style="28" customWidth="1"/>
    <col min="15" max="16384" width="9.125" style="25"/>
  </cols>
  <sheetData>
    <row r="1" spans="1:20" ht="19.5" customHeight="1">
      <c r="A1" s="590" t="s">
        <v>46</v>
      </c>
      <c r="B1" s="590"/>
      <c r="C1" s="590"/>
      <c r="D1" s="590"/>
      <c r="E1" s="590"/>
      <c r="F1" s="590"/>
      <c r="G1" s="590"/>
      <c r="H1" s="590"/>
      <c r="I1" s="590"/>
      <c r="J1" s="590"/>
      <c r="K1" s="590"/>
      <c r="L1" s="590"/>
      <c r="M1" s="590"/>
      <c r="N1" s="590"/>
    </row>
    <row r="2" spans="1:20" ht="24.75" customHeight="1" thickBot="1">
      <c r="A2" s="684" t="s">
        <v>166</v>
      </c>
      <c r="B2" s="684"/>
      <c r="C2" s="684"/>
      <c r="D2" s="684"/>
      <c r="E2" s="684"/>
      <c r="F2" s="684"/>
      <c r="G2" s="684"/>
      <c r="H2" s="684"/>
      <c r="I2" s="684"/>
      <c r="J2" s="684"/>
      <c r="K2" s="684"/>
      <c r="L2" s="684"/>
      <c r="M2" s="684"/>
      <c r="N2" s="684"/>
    </row>
    <row r="3" spans="1:20" ht="35.25" customHeight="1" thickTop="1" thickBot="1">
      <c r="A3" s="670" t="s">
        <v>136</v>
      </c>
      <c r="B3" s="670"/>
      <c r="C3" s="693" t="s">
        <v>295</v>
      </c>
      <c r="D3" s="693"/>
      <c r="E3" s="26"/>
      <c r="F3" s="691" t="s">
        <v>285</v>
      </c>
      <c r="G3" s="691"/>
      <c r="H3" s="691"/>
      <c r="I3" s="691"/>
      <c r="J3" s="26"/>
      <c r="K3" s="691" t="s">
        <v>284</v>
      </c>
      <c r="L3" s="691"/>
      <c r="M3" s="691"/>
      <c r="N3" s="691"/>
      <c r="O3" s="29"/>
    </row>
    <row r="4" spans="1:20" ht="25.5" customHeight="1" thickTop="1">
      <c r="A4" s="692"/>
      <c r="B4" s="692"/>
      <c r="C4" s="3" t="s">
        <v>52</v>
      </c>
      <c r="D4" s="3" t="s">
        <v>73</v>
      </c>
      <c r="E4" s="36"/>
      <c r="F4" s="3" t="s">
        <v>66</v>
      </c>
      <c r="G4" s="3" t="s">
        <v>67</v>
      </c>
      <c r="H4" s="3" t="s">
        <v>137</v>
      </c>
      <c r="I4" s="3" t="s">
        <v>138</v>
      </c>
      <c r="J4" s="23"/>
      <c r="K4" s="3" t="s">
        <v>66</v>
      </c>
      <c r="L4" s="3" t="s">
        <v>67</v>
      </c>
      <c r="M4" s="3" t="s">
        <v>137</v>
      </c>
      <c r="N4" s="3" t="s">
        <v>138</v>
      </c>
      <c r="O4" s="687" t="s">
        <v>437</v>
      </c>
      <c r="P4" s="688"/>
      <c r="Q4" s="688"/>
      <c r="R4" s="689"/>
      <c r="S4" s="695" t="s">
        <v>295</v>
      </c>
      <c r="T4" s="693"/>
    </row>
    <row r="5" spans="1:20" ht="27" customHeight="1">
      <c r="A5" s="690" t="s">
        <v>241</v>
      </c>
      <c r="B5" s="53" t="s">
        <v>64</v>
      </c>
      <c r="C5" s="201">
        <v>9</v>
      </c>
      <c r="D5" s="244">
        <v>1.3274336283185841</v>
      </c>
      <c r="E5" s="229"/>
      <c r="F5" s="201">
        <v>7</v>
      </c>
      <c r="G5" s="201">
        <v>1</v>
      </c>
      <c r="H5" s="201">
        <v>1</v>
      </c>
      <c r="I5" s="201">
        <v>0</v>
      </c>
      <c r="J5" s="201"/>
      <c r="K5" s="244">
        <v>77.777777777777786</v>
      </c>
      <c r="L5" s="244">
        <v>11.111111111111111</v>
      </c>
      <c r="M5" s="244">
        <v>11.111111111111111</v>
      </c>
      <c r="N5" s="244">
        <v>0</v>
      </c>
      <c r="O5" s="249">
        <f>F5/9*100</f>
        <v>77.777777777777786</v>
      </c>
      <c r="P5" s="97">
        <f t="shared" ref="P5:R5" si="0">G5/9*100</f>
        <v>11.111111111111111</v>
      </c>
      <c r="Q5" s="97">
        <f t="shared" si="0"/>
        <v>11.111111111111111</v>
      </c>
      <c r="R5" s="250">
        <f t="shared" si="0"/>
        <v>0</v>
      </c>
      <c r="S5" s="696">
        <f>C5/678*100</f>
        <v>1.3274336283185841</v>
      </c>
      <c r="T5" s="697"/>
    </row>
    <row r="6" spans="1:20" ht="27" customHeight="1">
      <c r="A6" s="663"/>
      <c r="B6" s="21" t="s">
        <v>130</v>
      </c>
      <c r="C6" s="80">
        <v>21</v>
      </c>
      <c r="D6" s="158">
        <v>3.0973451327433628</v>
      </c>
      <c r="E6" s="80"/>
      <c r="F6" s="80">
        <v>15</v>
      </c>
      <c r="G6" s="80">
        <v>6</v>
      </c>
      <c r="H6" s="80">
        <v>0</v>
      </c>
      <c r="I6" s="80">
        <v>0</v>
      </c>
      <c r="J6" s="80"/>
      <c r="K6" s="158">
        <v>71.428571428571431</v>
      </c>
      <c r="L6" s="158">
        <v>28.571428571428569</v>
      </c>
      <c r="M6" s="158">
        <v>0</v>
      </c>
      <c r="N6" s="158">
        <v>0</v>
      </c>
      <c r="O6" s="249">
        <f>F6/21*100</f>
        <v>71.428571428571431</v>
      </c>
      <c r="P6" s="97">
        <f t="shared" ref="P6:R6" si="1">G6/21*100</f>
        <v>28.571428571428569</v>
      </c>
      <c r="Q6" s="97">
        <f t="shared" si="1"/>
        <v>0</v>
      </c>
      <c r="R6" s="250">
        <f t="shared" si="1"/>
        <v>0</v>
      </c>
      <c r="S6" s="698">
        <f t="shared" ref="S6:S9" si="2">C6/678*100</f>
        <v>3.0973451327433628</v>
      </c>
      <c r="T6" s="699"/>
    </row>
    <row r="7" spans="1:20" ht="27" customHeight="1">
      <c r="A7" s="663"/>
      <c r="B7" s="21" t="s">
        <v>131</v>
      </c>
      <c r="C7" s="80">
        <v>1</v>
      </c>
      <c r="D7" s="158">
        <v>0.14749262536873156</v>
      </c>
      <c r="E7" s="80"/>
      <c r="F7" s="80">
        <v>1</v>
      </c>
      <c r="G7" s="80">
        <v>0</v>
      </c>
      <c r="H7" s="80">
        <v>0</v>
      </c>
      <c r="I7" s="80">
        <v>0</v>
      </c>
      <c r="J7" s="80"/>
      <c r="K7" s="158">
        <v>100</v>
      </c>
      <c r="L7" s="158">
        <v>0</v>
      </c>
      <c r="M7" s="158">
        <v>0</v>
      </c>
      <c r="N7" s="158">
        <v>0</v>
      </c>
      <c r="O7" s="249">
        <f>F7/1*100</f>
        <v>100</v>
      </c>
      <c r="P7" s="97">
        <f t="shared" ref="P7:R7" si="3">G7/1*100</f>
        <v>0</v>
      </c>
      <c r="Q7" s="97">
        <f t="shared" si="3"/>
        <v>0</v>
      </c>
      <c r="R7" s="250">
        <f t="shared" si="3"/>
        <v>0</v>
      </c>
      <c r="S7" s="698">
        <f t="shared" si="2"/>
        <v>0.14749262536873156</v>
      </c>
      <c r="T7" s="699"/>
    </row>
    <row r="8" spans="1:20" s="52" customFormat="1" ht="27" customHeight="1">
      <c r="A8" s="663"/>
      <c r="B8" s="48" t="s">
        <v>65</v>
      </c>
      <c r="C8" s="159">
        <v>550</v>
      </c>
      <c r="D8" s="160">
        <v>81.120943952802364</v>
      </c>
      <c r="E8" s="202"/>
      <c r="F8" s="202">
        <v>324</v>
      </c>
      <c r="G8" s="202">
        <v>181</v>
      </c>
      <c r="H8" s="202">
        <v>16</v>
      </c>
      <c r="I8" s="202">
        <v>29</v>
      </c>
      <c r="J8" s="202"/>
      <c r="K8" s="194">
        <v>58.909090909090914</v>
      </c>
      <c r="L8" s="194">
        <v>32.909090909090907</v>
      </c>
      <c r="M8" s="194">
        <v>2.9090909090909092</v>
      </c>
      <c r="N8" s="194">
        <v>5.2727272727272725</v>
      </c>
      <c r="O8" s="249">
        <f>F8/550*100</f>
        <v>58.909090909090914</v>
      </c>
      <c r="P8" s="97">
        <f t="shared" ref="P8:R8" si="4">G8/550*100</f>
        <v>32.909090909090907</v>
      </c>
      <c r="Q8" s="97">
        <f t="shared" si="4"/>
        <v>2.9090909090909092</v>
      </c>
      <c r="R8" s="250">
        <f t="shared" si="4"/>
        <v>5.2727272727272725</v>
      </c>
      <c r="S8" s="698">
        <f t="shared" si="2"/>
        <v>81.120943952802364</v>
      </c>
      <c r="T8" s="699"/>
    </row>
    <row r="9" spans="1:20" ht="27" customHeight="1" thickBot="1">
      <c r="A9" s="663"/>
      <c r="B9" s="48" t="s">
        <v>2</v>
      </c>
      <c r="C9" s="230">
        <v>97</v>
      </c>
      <c r="D9" s="168">
        <v>14.306784660766962</v>
      </c>
      <c r="E9" s="230"/>
      <c r="F9" s="230">
        <v>56</v>
      </c>
      <c r="G9" s="230">
        <v>24</v>
      </c>
      <c r="H9" s="230">
        <v>6</v>
      </c>
      <c r="I9" s="230">
        <v>11</v>
      </c>
      <c r="J9" s="230"/>
      <c r="K9" s="168">
        <v>57.731958762886592</v>
      </c>
      <c r="L9" s="168">
        <v>24.742268041237114</v>
      </c>
      <c r="M9" s="168">
        <v>6.1855670103092786</v>
      </c>
      <c r="N9" s="168">
        <v>11.340206185567011</v>
      </c>
      <c r="O9" s="249">
        <f>F9/97*100</f>
        <v>57.731958762886592</v>
      </c>
      <c r="P9" s="97">
        <f t="shared" ref="P9:R9" si="5">G9/97*100</f>
        <v>24.742268041237114</v>
      </c>
      <c r="Q9" s="97">
        <f t="shared" si="5"/>
        <v>6.1855670103092786</v>
      </c>
      <c r="R9" s="250">
        <f t="shared" si="5"/>
        <v>11.340206185567011</v>
      </c>
      <c r="S9" s="698">
        <f t="shared" si="2"/>
        <v>14.306784660766962</v>
      </c>
      <c r="T9" s="699"/>
    </row>
    <row r="10" spans="1:20" s="57" customFormat="1" ht="27" customHeight="1" thickBot="1">
      <c r="A10" s="694" t="s">
        <v>0</v>
      </c>
      <c r="B10" s="694"/>
      <c r="C10" s="245">
        <f>SUM(C5:C9)</f>
        <v>678</v>
      </c>
      <c r="D10" s="193">
        <f>SUM(D5:D9)</f>
        <v>100</v>
      </c>
      <c r="E10" s="245"/>
      <c r="F10" s="245">
        <f>SUM(F5:F9)</f>
        <v>403</v>
      </c>
      <c r="G10" s="245">
        <f>SUM(G5:G9)</f>
        <v>212</v>
      </c>
      <c r="H10" s="245">
        <f>SUM(H5:H9)</f>
        <v>23</v>
      </c>
      <c r="I10" s="245">
        <f>SUM(I5:I9)</f>
        <v>40</v>
      </c>
      <c r="J10" s="245"/>
      <c r="K10" s="193">
        <f>F10/678*100</f>
        <v>59.439528023598818</v>
      </c>
      <c r="L10" s="193">
        <f t="shared" ref="L10:N10" si="6">G10/678*100</f>
        <v>31.268436578171094</v>
      </c>
      <c r="M10" s="193">
        <f t="shared" si="6"/>
        <v>3.3923303834808261</v>
      </c>
      <c r="N10" s="193">
        <f t="shared" si="6"/>
        <v>5.8997050147492622</v>
      </c>
      <c r="O10" s="246">
        <f>F10/678*100</f>
        <v>59.439528023598818</v>
      </c>
      <c r="P10" s="247">
        <f t="shared" ref="P10:R10" si="7">G10/678*100</f>
        <v>31.268436578171094</v>
      </c>
      <c r="Q10" s="247">
        <f t="shared" si="7"/>
        <v>3.3923303834808261</v>
      </c>
      <c r="R10" s="248">
        <f t="shared" si="7"/>
        <v>5.8997050147492622</v>
      </c>
      <c r="S10" s="698">
        <f>C10/678*100</f>
        <v>100</v>
      </c>
      <c r="T10" s="699"/>
    </row>
    <row r="11" spans="1:20" ht="27" customHeight="1">
      <c r="A11" s="690" t="s">
        <v>242</v>
      </c>
      <c r="B11" s="54" t="s">
        <v>132</v>
      </c>
      <c r="C11" s="201">
        <v>152</v>
      </c>
      <c r="D11" s="244">
        <v>29.28709055876686</v>
      </c>
      <c r="E11" s="201"/>
      <c r="F11" s="201">
        <v>129</v>
      </c>
      <c r="G11" s="201">
        <v>20</v>
      </c>
      <c r="H11" s="201">
        <v>2</v>
      </c>
      <c r="I11" s="201">
        <v>1</v>
      </c>
      <c r="J11" s="201"/>
      <c r="K11" s="244">
        <v>84.868421052631575</v>
      </c>
      <c r="L11" s="244">
        <v>13.157894736842104</v>
      </c>
      <c r="M11" s="244">
        <v>1.3157894736842104</v>
      </c>
      <c r="N11" s="244">
        <v>0.6578947368421052</v>
      </c>
      <c r="O11" s="249">
        <f>F11/152*100</f>
        <v>84.868421052631575</v>
      </c>
      <c r="P11" s="97">
        <f t="shared" ref="P11:R11" si="8">G11/152*100</f>
        <v>13.157894736842104</v>
      </c>
      <c r="Q11" s="97">
        <f t="shared" si="8"/>
        <v>1.3157894736842104</v>
      </c>
      <c r="R11" s="250">
        <f t="shared" si="8"/>
        <v>0.6578947368421052</v>
      </c>
      <c r="S11" s="698">
        <f>C11/519*100</f>
        <v>29.28709055876686</v>
      </c>
      <c r="T11" s="699"/>
    </row>
    <row r="12" spans="1:20" ht="27" customHeight="1">
      <c r="A12" s="663"/>
      <c r="B12" s="21" t="s">
        <v>283</v>
      </c>
      <c r="C12" s="80">
        <v>279</v>
      </c>
      <c r="D12" s="158">
        <v>53.75722543352601</v>
      </c>
      <c r="E12" s="80"/>
      <c r="F12" s="80">
        <v>226</v>
      </c>
      <c r="G12" s="80">
        <v>47</v>
      </c>
      <c r="H12" s="80">
        <v>3</v>
      </c>
      <c r="I12" s="80">
        <v>3</v>
      </c>
      <c r="J12" s="80"/>
      <c r="K12" s="158">
        <v>81.003584229390682</v>
      </c>
      <c r="L12" s="158">
        <v>16.845878136200717</v>
      </c>
      <c r="M12" s="158">
        <v>1.0752688172043012</v>
      </c>
      <c r="N12" s="158">
        <v>1.0752688172043012</v>
      </c>
      <c r="O12" s="249">
        <f>F12/279*100</f>
        <v>81.003584229390682</v>
      </c>
      <c r="P12" s="97">
        <f t="shared" ref="P12:R12" si="9">G12/279*100</f>
        <v>16.845878136200717</v>
      </c>
      <c r="Q12" s="97">
        <f t="shared" si="9"/>
        <v>1.0752688172043012</v>
      </c>
      <c r="R12" s="250">
        <f t="shared" si="9"/>
        <v>1.0752688172043012</v>
      </c>
      <c r="S12" s="698">
        <f t="shared" ref="S12:S16" si="10">C12/519*100</f>
        <v>53.75722543352601</v>
      </c>
      <c r="T12" s="699"/>
    </row>
    <row r="13" spans="1:20" ht="27" customHeight="1">
      <c r="A13" s="663"/>
      <c r="B13" s="21" t="s">
        <v>133</v>
      </c>
      <c r="C13" s="80">
        <v>21</v>
      </c>
      <c r="D13" s="158">
        <v>4.0462427745664744</v>
      </c>
      <c r="E13" s="80"/>
      <c r="F13" s="80">
        <v>17</v>
      </c>
      <c r="G13" s="80">
        <v>3</v>
      </c>
      <c r="H13" s="80">
        <v>1</v>
      </c>
      <c r="I13" s="80">
        <v>0</v>
      </c>
      <c r="J13" s="80"/>
      <c r="K13" s="158">
        <v>80.952380952380949</v>
      </c>
      <c r="L13" s="158">
        <v>14.285714285714285</v>
      </c>
      <c r="M13" s="158">
        <v>4.7619047619047619</v>
      </c>
      <c r="N13" s="158">
        <v>0</v>
      </c>
      <c r="O13" s="249">
        <f>F13/21*100</f>
        <v>80.952380952380949</v>
      </c>
      <c r="P13" s="97">
        <f t="shared" ref="P13:R13" si="11">G13/21*100</f>
        <v>14.285714285714285</v>
      </c>
      <c r="Q13" s="97">
        <f t="shared" si="11"/>
        <v>4.7619047619047619</v>
      </c>
      <c r="R13" s="250">
        <f t="shared" si="11"/>
        <v>0</v>
      </c>
      <c r="S13" s="698">
        <f t="shared" si="10"/>
        <v>4.0462427745664744</v>
      </c>
      <c r="T13" s="699"/>
    </row>
    <row r="14" spans="1:20" ht="27" customHeight="1">
      <c r="A14" s="663"/>
      <c r="B14" s="21" t="s">
        <v>134</v>
      </c>
      <c r="C14" s="80">
        <v>34</v>
      </c>
      <c r="D14" s="158">
        <v>6.5510597302504818</v>
      </c>
      <c r="E14" s="80"/>
      <c r="F14" s="80">
        <v>24</v>
      </c>
      <c r="G14" s="80">
        <v>6</v>
      </c>
      <c r="H14" s="80">
        <v>1</v>
      </c>
      <c r="I14" s="80">
        <v>3</v>
      </c>
      <c r="J14" s="80"/>
      <c r="K14" s="158">
        <v>70.588235294117652</v>
      </c>
      <c r="L14" s="158">
        <v>17.647058823529413</v>
      </c>
      <c r="M14" s="158">
        <v>2.9411764705882351</v>
      </c>
      <c r="N14" s="158">
        <v>8.8235294117647065</v>
      </c>
      <c r="O14" s="249">
        <f>F14/34*100</f>
        <v>70.588235294117652</v>
      </c>
      <c r="P14" s="97">
        <f t="shared" ref="P14:R14" si="12">G14/34*100</f>
        <v>17.647058823529413</v>
      </c>
      <c r="Q14" s="97">
        <f t="shared" si="12"/>
        <v>2.9411764705882351</v>
      </c>
      <c r="R14" s="250">
        <f t="shared" si="12"/>
        <v>8.8235294117647065</v>
      </c>
      <c r="S14" s="698">
        <f t="shared" si="10"/>
        <v>6.5510597302504818</v>
      </c>
      <c r="T14" s="699"/>
    </row>
    <row r="15" spans="1:20" ht="27" customHeight="1">
      <c r="A15" s="663"/>
      <c r="B15" s="48" t="s">
        <v>2</v>
      </c>
      <c r="C15" s="159">
        <v>33</v>
      </c>
      <c r="D15" s="160">
        <v>6.3583815028901727</v>
      </c>
      <c r="E15" s="202"/>
      <c r="F15" s="202">
        <v>26</v>
      </c>
      <c r="G15" s="202">
        <v>5</v>
      </c>
      <c r="H15" s="202">
        <v>1</v>
      </c>
      <c r="I15" s="202">
        <v>1</v>
      </c>
      <c r="J15" s="202"/>
      <c r="K15" s="194">
        <v>78.787878787878782</v>
      </c>
      <c r="L15" s="194">
        <v>15.151515151515152</v>
      </c>
      <c r="M15" s="194">
        <v>3.0303030303030303</v>
      </c>
      <c r="N15" s="194">
        <v>3.0303030303030303</v>
      </c>
      <c r="O15" s="249">
        <f>F15/33*100</f>
        <v>78.787878787878782</v>
      </c>
      <c r="P15" s="97">
        <f t="shared" ref="P15:R15" si="13">G15/33*100</f>
        <v>15.151515151515152</v>
      </c>
      <c r="Q15" s="97">
        <f t="shared" si="13"/>
        <v>3.0303030303030303</v>
      </c>
      <c r="R15" s="250">
        <f t="shared" si="13"/>
        <v>3.0303030303030303</v>
      </c>
      <c r="S15" s="698">
        <f t="shared" si="10"/>
        <v>6.3583815028901727</v>
      </c>
      <c r="T15" s="699"/>
    </row>
    <row r="16" spans="1:20" ht="27" customHeight="1" thickBot="1">
      <c r="A16" s="686" t="s">
        <v>0</v>
      </c>
      <c r="B16" s="686"/>
      <c r="C16" s="172">
        <f>SUM(C11:C15)</f>
        <v>519</v>
      </c>
      <c r="D16" s="173">
        <f>SUM(D11:D15)</f>
        <v>100</v>
      </c>
      <c r="E16" s="172"/>
      <c r="F16" s="172">
        <f>SUM(F11:F15)</f>
        <v>422</v>
      </c>
      <c r="G16" s="172">
        <f>SUM(G11:G15)</f>
        <v>81</v>
      </c>
      <c r="H16" s="172">
        <f>SUM(H11:H15)</f>
        <v>8</v>
      </c>
      <c r="I16" s="172">
        <f>SUM(I11:I15)</f>
        <v>8</v>
      </c>
      <c r="J16" s="172"/>
      <c r="K16" s="173">
        <f>F16/519*100</f>
        <v>81.310211946050089</v>
      </c>
      <c r="L16" s="173">
        <f t="shared" ref="L16:N16" si="14">G16/519*100</f>
        <v>15.606936416184972</v>
      </c>
      <c r="M16" s="173">
        <f t="shared" si="14"/>
        <v>1.5414258188824663</v>
      </c>
      <c r="N16" s="173">
        <f t="shared" si="14"/>
        <v>1.5414258188824663</v>
      </c>
      <c r="O16" s="251">
        <f>F16/519*100</f>
        <v>81.310211946050089</v>
      </c>
      <c r="P16" s="252">
        <f t="shared" ref="P16:R16" si="15">G16/519*100</f>
        <v>15.606936416184972</v>
      </c>
      <c r="Q16" s="252">
        <f t="shared" si="15"/>
        <v>1.5414258188824663</v>
      </c>
      <c r="R16" s="253">
        <f t="shared" si="15"/>
        <v>1.5414258188824663</v>
      </c>
      <c r="S16" s="698">
        <f t="shared" si="10"/>
        <v>100</v>
      </c>
      <c r="T16" s="699"/>
    </row>
    <row r="17" spans="1:7" ht="21" customHeight="1" thickTop="1">
      <c r="A17" s="13"/>
      <c r="B17" s="13"/>
      <c r="C17" s="14"/>
      <c r="D17" s="24"/>
      <c r="E17" s="27"/>
      <c r="F17" s="27"/>
      <c r="G17" s="27"/>
    </row>
    <row r="18" spans="1:7" ht="21" customHeight="1">
      <c r="A18" s="13"/>
      <c r="B18" s="13"/>
      <c r="C18" s="14"/>
      <c r="D18" s="24"/>
      <c r="E18" s="27"/>
      <c r="F18" s="27"/>
      <c r="G18" s="27"/>
    </row>
  </sheetData>
  <mergeCells count="24">
    <mergeCell ref="S14:T14"/>
    <mergeCell ref="S15:T15"/>
    <mergeCell ref="S16:T16"/>
    <mergeCell ref="S9:T9"/>
    <mergeCell ref="S10:T10"/>
    <mergeCell ref="S11:T11"/>
    <mergeCell ref="S12:T12"/>
    <mergeCell ref="S13:T13"/>
    <mergeCell ref="S4:T4"/>
    <mergeCell ref="S5:T5"/>
    <mergeCell ref="S6:T6"/>
    <mergeCell ref="S7:T7"/>
    <mergeCell ref="S8:T8"/>
    <mergeCell ref="A16:B16"/>
    <mergeCell ref="O4:R4"/>
    <mergeCell ref="A5:A9"/>
    <mergeCell ref="A11:A15"/>
    <mergeCell ref="A1:N1"/>
    <mergeCell ref="A2:N2"/>
    <mergeCell ref="F3:I3"/>
    <mergeCell ref="K3:N3"/>
    <mergeCell ref="A3:B4"/>
    <mergeCell ref="C3:D3"/>
    <mergeCell ref="A10:B10"/>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sheetPr>
    <tabColor theme="6" tint="-0.249977111117893"/>
  </sheetPr>
  <dimension ref="A1:O34"/>
  <sheetViews>
    <sheetView rightToLeft="1" view="pageBreakPreview" topLeftCell="I1" zoomScaleSheetLayoutView="100" workbookViewId="0">
      <selection activeCell="P1" sqref="P1:AA1048576"/>
    </sheetView>
  </sheetViews>
  <sheetFormatPr defaultColWidth="9.125" defaultRowHeight="14.25"/>
  <cols>
    <col min="1" max="1" width="12.375" style="28" customWidth="1"/>
    <col min="2" max="2" width="17.375" style="28" customWidth="1"/>
    <col min="3" max="3" width="11.625" style="28" customWidth="1"/>
    <col min="4" max="4" width="9.25" style="28" customWidth="1"/>
    <col min="5" max="5" width="0.75" style="28" customWidth="1"/>
    <col min="6" max="6" width="7.625" style="28" customWidth="1"/>
    <col min="7" max="7" width="7.75" style="28" customWidth="1"/>
    <col min="8" max="8" width="8" style="28" customWidth="1"/>
    <col min="9" max="9" width="8.25" style="28" customWidth="1"/>
    <col min="10" max="10" width="0.75" style="28" customWidth="1"/>
    <col min="11" max="11" width="7.125" style="28" customWidth="1"/>
    <col min="12" max="12" width="7.375" style="28" customWidth="1"/>
    <col min="13" max="13" width="7.25" style="28" customWidth="1"/>
    <col min="14" max="14" width="7.375" style="28" customWidth="1"/>
    <col min="15" max="15" width="9.375" style="28" customWidth="1"/>
    <col min="16" max="16384" width="9.125" style="28"/>
  </cols>
  <sheetData>
    <row r="1" spans="1:15" s="57" customFormat="1" ht="6" customHeight="1"/>
    <row r="2" spans="1:15" ht="19.5" customHeight="1">
      <c r="A2" s="601" t="s">
        <v>46</v>
      </c>
      <c r="B2" s="601"/>
      <c r="C2" s="601"/>
      <c r="D2" s="601"/>
      <c r="E2" s="601"/>
      <c r="F2" s="601"/>
      <c r="G2" s="601"/>
      <c r="H2" s="601"/>
      <c r="I2" s="601"/>
      <c r="J2" s="601"/>
      <c r="K2" s="601"/>
      <c r="L2" s="601"/>
      <c r="M2" s="601"/>
      <c r="N2" s="601"/>
      <c r="O2" s="601"/>
    </row>
    <row r="3" spans="1:15" ht="24.75" customHeight="1" thickBot="1">
      <c r="A3" s="684" t="s">
        <v>608</v>
      </c>
      <c r="B3" s="684"/>
      <c r="C3" s="684"/>
      <c r="D3" s="684"/>
      <c r="E3" s="684"/>
      <c r="F3" s="684"/>
      <c r="G3" s="684"/>
      <c r="H3" s="684"/>
      <c r="I3" s="684"/>
      <c r="J3" s="684"/>
      <c r="K3" s="684"/>
      <c r="L3" s="684"/>
      <c r="M3" s="684"/>
      <c r="N3" s="684"/>
      <c r="O3" s="684"/>
    </row>
    <row r="4" spans="1:15" ht="35.25" customHeight="1" thickTop="1">
      <c r="A4" s="702" t="s">
        <v>554</v>
      </c>
      <c r="B4" s="703"/>
      <c r="C4" s="644" t="s">
        <v>243</v>
      </c>
      <c r="D4" s="644"/>
      <c r="E4" s="509"/>
      <c r="F4" s="579" t="s">
        <v>244</v>
      </c>
      <c r="G4" s="579"/>
      <c r="H4" s="579"/>
      <c r="I4" s="579"/>
      <c r="J4" s="509"/>
      <c r="K4" s="579" t="s">
        <v>553</v>
      </c>
      <c r="L4" s="579"/>
      <c r="M4" s="579"/>
      <c r="N4" s="579"/>
      <c r="O4" s="579"/>
    </row>
    <row r="5" spans="1:15" ht="29.25" customHeight="1">
      <c r="A5" s="704"/>
      <c r="B5" s="704"/>
      <c r="C5" s="3" t="s">
        <v>52</v>
      </c>
      <c r="D5" s="3" t="s">
        <v>73</v>
      </c>
      <c r="E5" s="418"/>
      <c r="F5" s="3" t="s">
        <v>66</v>
      </c>
      <c r="G5" s="3" t="s">
        <v>67</v>
      </c>
      <c r="H5" s="3" t="s">
        <v>137</v>
      </c>
      <c r="I5" s="3" t="s">
        <v>138</v>
      </c>
      <c r="J5" s="23"/>
      <c r="K5" s="3" t="s">
        <v>66</v>
      </c>
      <c r="L5" s="3" t="s">
        <v>67</v>
      </c>
      <c r="M5" s="3" t="s">
        <v>137</v>
      </c>
      <c r="N5" s="3" t="s">
        <v>138</v>
      </c>
      <c r="O5" s="3" t="s">
        <v>0</v>
      </c>
    </row>
    <row r="6" spans="1:15" ht="27" customHeight="1">
      <c r="A6" s="690" t="s">
        <v>241</v>
      </c>
      <c r="B6" s="1" t="s">
        <v>64</v>
      </c>
      <c r="C6" s="81">
        <v>54</v>
      </c>
      <c r="D6" s="157">
        <v>2.4215246636771304</v>
      </c>
      <c r="E6" s="229"/>
      <c r="F6" s="81">
        <v>52.000000000000007</v>
      </c>
      <c r="G6" s="81">
        <v>1</v>
      </c>
      <c r="H6" s="81">
        <v>1</v>
      </c>
      <c r="I6" s="81">
        <v>0</v>
      </c>
      <c r="J6" s="81"/>
      <c r="K6" s="157">
        <v>96.296296296296319</v>
      </c>
      <c r="L6" s="157">
        <v>1.8518518518518516</v>
      </c>
      <c r="M6" s="157">
        <v>1.8518518518518516</v>
      </c>
      <c r="N6" s="157">
        <v>0</v>
      </c>
      <c r="O6" s="157">
        <v>100</v>
      </c>
    </row>
    <row r="7" spans="1:15" ht="27" customHeight="1">
      <c r="A7" s="700"/>
      <c r="B7" s="21" t="s">
        <v>130</v>
      </c>
      <c r="C7" s="80">
        <v>130</v>
      </c>
      <c r="D7" s="158">
        <v>5.8295964125560538</v>
      </c>
      <c r="E7" s="80"/>
      <c r="F7" s="80">
        <v>116.99999999999999</v>
      </c>
      <c r="G7" s="80">
        <v>13</v>
      </c>
      <c r="H7" s="80">
        <v>0</v>
      </c>
      <c r="I7" s="80">
        <v>0</v>
      </c>
      <c r="J7" s="80"/>
      <c r="K7" s="158">
        <v>89.999999999999986</v>
      </c>
      <c r="L7" s="158">
        <v>10</v>
      </c>
      <c r="M7" s="158">
        <v>0</v>
      </c>
      <c r="N7" s="158">
        <v>0</v>
      </c>
      <c r="O7" s="158">
        <v>100</v>
      </c>
    </row>
    <row r="8" spans="1:15" ht="27" customHeight="1">
      <c r="A8" s="700"/>
      <c r="B8" s="21" t="s">
        <v>539</v>
      </c>
      <c r="C8" s="80">
        <v>3</v>
      </c>
      <c r="D8" s="158">
        <v>0.13452914798206278</v>
      </c>
      <c r="E8" s="80"/>
      <c r="F8" s="80">
        <v>3</v>
      </c>
      <c r="G8" s="80">
        <v>0</v>
      </c>
      <c r="H8" s="80">
        <v>0</v>
      </c>
      <c r="I8" s="80">
        <v>0</v>
      </c>
      <c r="J8" s="80"/>
      <c r="K8" s="158">
        <v>100</v>
      </c>
      <c r="L8" s="158">
        <v>0</v>
      </c>
      <c r="M8" s="158">
        <v>0</v>
      </c>
      <c r="N8" s="158">
        <v>0</v>
      </c>
      <c r="O8" s="158">
        <v>100</v>
      </c>
    </row>
    <row r="9" spans="1:15" s="52" customFormat="1" ht="27" customHeight="1">
      <c r="A9" s="700"/>
      <c r="B9" s="21" t="s">
        <v>65</v>
      </c>
      <c r="C9" s="80">
        <v>1247</v>
      </c>
      <c r="D9" s="158">
        <v>55.919282511210767</v>
      </c>
      <c r="E9" s="80"/>
      <c r="F9" s="80">
        <v>817.00000000000011</v>
      </c>
      <c r="G9" s="80">
        <v>337.00000000000006</v>
      </c>
      <c r="H9" s="80">
        <v>27</v>
      </c>
      <c r="I9" s="80">
        <v>65.999999999999986</v>
      </c>
      <c r="J9" s="80"/>
      <c r="K9" s="158">
        <v>65.517241379310349</v>
      </c>
      <c r="L9" s="158">
        <v>27.024859663191663</v>
      </c>
      <c r="M9" s="158">
        <v>2.1651964715316758</v>
      </c>
      <c r="N9" s="158">
        <v>5.2927024859663181</v>
      </c>
      <c r="O9" s="158">
        <v>100</v>
      </c>
    </row>
    <row r="10" spans="1:15" ht="27" customHeight="1">
      <c r="A10" s="701"/>
      <c r="B10" s="48" t="s">
        <v>2</v>
      </c>
      <c r="C10" s="80">
        <v>796</v>
      </c>
      <c r="D10" s="194">
        <v>35.695067264573993</v>
      </c>
      <c r="E10" s="202"/>
      <c r="F10" s="202">
        <v>473.00000000000011</v>
      </c>
      <c r="G10" s="202">
        <v>269</v>
      </c>
      <c r="H10" s="81">
        <v>9</v>
      </c>
      <c r="I10" s="81">
        <v>45</v>
      </c>
      <c r="J10" s="81"/>
      <c r="K10" s="157">
        <v>59.422110552763826</v>
      </c>
      <c r="L10" s="157">
        <v>33.793969849246231</v>
      </c>
      <c r="M10" s="157">
        <v>1.1306532663316584</v>
      </c>
      <c r="N10" s="157">
        <v>5.6532663316582914</v>
      </c>
      <c r="O10" s="157">
        <v>100</v>
      </c>
    </row>
    <row r="11" spans="1:15" ht="27" customHeight="1">
      <c r="A11" s="607" t="s">
        <v>0</v>
      </c>
      <c r="B11" s="607"/>
      <c r="C11" s="254">
        <f>SUM(C6:C10)</f>
        <v>2230</v>
      </c>
      <c r="D11" s="185">
        <f>SUM(D6:D10)</f>
        <v>100</v>
      </c>
      <c r="E11" s="254"/>
      <c r="F11" s="254">
        <f>SUM(F6:F10)</f>
        <v>1462.0000000000002</v>
      </c>
      <c r="G11" s="254">
        <f>SUM(G6:G10)</f>
        <v>620</v>
      </c>
      <c r="H11" s="254">
        <f>SUM(H6:H10)</f>
        <v>37</v>
      </c>
      <c r="I11" s="254">
        <f>SUM(I6:I10)</f>
        <v>110.99999999999999</v>
      </c>
      <c r="J11" s="254"/>
      <c r="K11" s="185">
        <f>F11/$C$11*100</f>
        <v>65.560538116591943</v>
      </c>
      <c r="L11" s="185">
        <f>G11/$C$11*100</f>
        <v>27.802690582959645</v>
      </c>
      <c r="M11" s="185">
        <f>H11/$C$11*100</f>
        <v>1.6591928251121077</v>
      </c>
      <c r="N11" s="185">
        <f>I11/$C$11*100</f>
        <v>4.9775784753363226</v>
      </c>
      <c r="O11" s="185">
        <v>100</v>
      </c>
    </row>
    <row r="12" spans="1:15" ht="27" customHeight="1">
      <c r="A12" s="690" t="s">
        <v>242</v>
      </c>
      <c r="B12" s="1" t="s">
        <v>132</v>
      </c>
      <c r="C12" s="81">
        <v>1254</v>
      </c>
      <c r="D12" s="157">
        <v>25.014961101137047</v>
      </c>
      <c r="E12" s="81"/>
      <c r="F12" s="81">
        <v>1133</v>
      </c>
      <c r="G12" s="81">
        <v>109</v>
      </c>
      <c r="H12" s="81">
        <v>6</v>
      </c>
      <c r="I12" s="81">
        <v>6</v>
      </c>
      <c r="J12" s="81"/>
      <c r="K12" s="157">
        <v>90.350877192982466</v>
      </c>
      <c r="L12" s="157">
        <v>8.6921850079744818</v>
      </c>
      <c r="M12" s="157">
        <v>0.4784688995215311</v>
      </c>
      <c r="N12" s="157">
        <v>0.4784688995215311</v>
      </c>
      <c r="O12" s="157">
        <v>100</v>
      </c>
    </row>
    <row r="13" spans="1:15" ht="27" customHeight="1">
      <c r="A13" s="663"/>
      <c r="B13" s="21" t="s">
        <v>283</v>
      </c>
      <c r="C13" s="80">
        <v>2836</v>
      </c>
      <c r="D13" s="158">
        <v>56.572910432874522</v>
      </c>
      <c r="E13" s="80"/>
      <c r="F13" s="80">
        <v>2593.0000000000005</v>
      </c>
      <c r="G13" s="80">
        <v>218.99999999999997</v>
      </c>
      <c r="H13" s="80">
        <v>4</v>
      </c>
      <c r="I13" s="80">
        <v>20</v>
      </c>
      <c r="J13" s="80"/>
      <c r="K13" s="158">
        <v>91.431593794076178</v>
      </c>
      <c r="L13" s="158">
        <v>7.7221438645980243</v>
      </c>
      <c r="M13" s="158">
        <v>0.14104372355430184</v>
      </c>
      <c r="N13" s="158">
        <v>0.70521861777150918</v>
      </c>
      <c r="O13" s="158">
        <v>100</v>
      </c>
    </row>
    <row r="14" spans="1:15" ht="27" customHeight="1">
      <c r="A14" s="663"/>
      <c r="B14" s="21" t="s">
        <v>540</v>
      </c>
      <c r="C14" s="80">
        <v>45</v>
      </c>
      <c r="D14" s="158">
        <v>0.89766606822262118</v>
      </c>
      <c r="E14" s="80"/>
      <c r="F14" s="80">
        <v>38</v>
      </c>
      <c r="G14" s="80">
        <v>6</v>
      </c>
      <c r="H14" s="80">
        <v>1</v>
      </c>
      <c r="I14" s="80">
        <v>0</v>
      </c>
      <c r="J14" s="80"/>
      <c r="K14" s="158">
        <v>84.444444444444443</v>
      </c>
      <c r="L14" s="158">
        <v>13.333333333333334</v>
      </c>
      <c r="M14" s="158">
        <v>2.2222222222222223</v>
      </c>
      <c r="N14" s="158">
        <v>0</v>
      </c>
      <c r="O14" s="158">
        <v>100</v>
      </c>
    </row>
    <row r="15" spans="1:15" ht="27" customHeight="1">
      <c r="A15" s="663"/>
      <c r="B15" s="21" t="s">
        <v>134</v>
      </c>
      <c r="C15" s="80">
        <v>103</v>
      </c>
      <c r="D15" s="158">
        <v>2.0546578894873333</v>
      </c>
      <c r="E15" s="80"/>
      <c r="F15" s="80">
        <v>56.000000000000014</v>
      </c>
      <c r="G15" s="80">
        <v>42</v>
      </c>
      <c r="H15" s="80">
        <v>1</v>
      </c>
      <c r="I15" s="80">
        <v>4</v>
      </c>
      <c r="J15" s="80"/>
      <c r="K15" s="158">
        <v>54.368932038834963</v>
      </c>
      <c r="L15" s="158">
        <v>40.776699029126213</v>
      </c>
      <c r="M15" s="158">
        <v>0.97087378640776689</v>
      </c>
      <c r="N15" s="158">
        <v>3.8834951456310676</v>
      </c>
      <c r="O15" s="158">
        <v>100</v>
      </c>
    </row>
    <row r="16" spans="1:15" ht="27" customHeight="1">
      <c r="A16" s="701"/>
      <c r="B16" s="48" t="s">
        <v>2</v>
      </c>
      <c r="C16" s="159">
        <v>775</v>
      </c>
      <c r="D16" s="160">
        <v>15.459804508278477</v>
      </c>
      <c r="E16" s="202"/>
      <c r="F16" s="202">
        <v>711.00000000000011</v>
      </c>
      <c r="G16" s="202">
        <v>59</v>
      </c>
      <c r="H16" s="81">
        <v>3</v>
      </c>
      <c r="I16" s="81">
        <v>2</v>
      </c>
      <c r="J16" s="81"/>
      <c r="K16" s="157">
        <v>91.741935483870989</v>
      </c>
      <c r="L16" s="157">
        <v>7.6129032258064511</v>
      </c>
      <c r="M16" s="157">
        <v>0.38709677419354838</v>
      </c>
      <c r="N16" s="157">
        <v>0.25806451612903225</v>
      </c>
      <c r="O16" s="157">
        <v>100</v>
      </c>
    </row>
    <row r="17" spans="1:15" ht="27" customHeight="1">
      <c r="A17" s="607" t="s">
        <v>0</v>
      </c>
      <c r="B17" s="607"/>
      <c r="C17" s="254">
        <f>SUM(C12:C16)</f>
        <v>5013</v>
      </c>
      <c r="D17" s="185">
        <f>SUM(D12:D16)</f>
        <v>100</v>
      </c>
      <c r="E17" s="254"/>
      <c r="F17" s="254">
        <f>SUM(F12:F16)</f>
        <v>4531.0000000000009</v>
      </c>
      <c r="G17" s="254">
        <f>SUM(G12:G16)</f>
        <v>435</v>
      </c>
      <c r="H17" s="254">
        <f>SUM(H12:H16)</f>
        <v>15</v>
      </c>
      <c r="I17" s="254">
        <f>SUM(I12:I16)</f>
        <v>32</v>
      </c>
      <c r="J17" s="254"/>
      <c r="K17" s="185">
        <f>F17/$C$17*100</f>
        <v>90.384999002593275</v>
      </c>
      <c r="L17" s="185">
        <f>G17/$C$17*100</f>
        <v>8.6774386594853379</v>
      </c>
      <c r="M17" s="185">
        <f>H17/$C$17*100</f>
        <v>0.29922202274087373</v>
      </c>
      <c r="N17" s="185">
        <f>I17/$C$17*100</f>
        <v>0.63834031518053058</v>
      </c>
      <c r="O17" s="185">
        <v>100</v>
      </c>
    </row>
    <row r="18" spans="1:15" ht="85.5" customHeight="1">
      <c r="A18" s="13"/>
      <c r="B18" s="13"/>
      <c r="C18" s="14"/>
      <c r="D18" s="27"/>
      <c r="E18" s="27"/>
      <c r="F18" s="27"/>
      <c r="G18" s="27"/>
    </row>
    <row r="19" spans="1:15" ht="32.25" customHeight="1">
      <c r="A19" s="13"/>
      <c r="B19" s="13"/>
      <c r="C19" s="14"/>
      <c r="D19" s="27"/>
      <c r="E19" s="27"/>
      <c r="F19" s="27"/>
      <c r="G19" s="27"/>
    </row>
    <row r="20" spans="1:15" ht="26.25" customHeight="1">
      <c r="A20" s="647" t="s">
        <v>532</v>
      </c>
      <c r="B20" s="647"/>
      <c r="C20" s="647"/>
      <c r="D20" s="27"/>
      <c r="E20" s="27"/>
      <c r="F20" s="589">
        <v>67</v>
      </c>
      <c r="G20" s="589"/>
    </row>
    <row r="34" spans="3:3">
      <c r="C34" s="515"/>
    </row>
  </sheetData>
  <mergeCells count="12">
    <mergeCell ref="A2:O2"/>
    <mergeCell ref="A3:O3"/>
    <mergeCell ref="A4:B5"/>
    <mergeCell ref="C4:D4"/>
    <mergeCell ref="F4:I4"/>
    <mergeCell ref="K4:O4"/>
    <mergeCell ref="F20:G20"/>
    <mergeCell ref="A20:C20"/>
    <mergeCell ref="A6:A10"/>
    <mergeCell ref="A11:B11"/>
    <mergeCell ref="A12:A16"/>
    <mergeCell ref="A17:B17"/>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Bold,غامق"&amp;12&amp;K07-019المسح البيئي في العراق لقطاع الصناعة لسنة &amp;"Times New Roman,غامق"2012</oddHeader>
  </headerFooter>
  <drawing r:id="rId2"/>
</worksheet>
</file>

<file path=xl/worksheets/sheet24.xml><?xml version="1.0" encoding="utf-8"?>
<worksheet xmlns="http://schemas.openxmlformats.org/spreadsheetml/2006/main" xmlns:r="http://schemas.openxmlformats.org/officeDocument/2006/relationships">
  <sheetPr>
    <tabColor theme="6" tint="-0.249977111117893"/>
  </sheetPr>
  <dimension ref="A1:H24"/>
  <sheetViews>
    <sheetView rightToLeft="1" view="pageBreakPreview" zoomScaleSheetLayoutView="100" workbookViewId="0">
      <selection activeCell="K5" sqref="K5"/>
    </sheetView>
  </sheetViews>
  <sheetFormatPr defaultColWidth="9.125" defaultRowHeight="14.25"/>
  <cols>
    <col min="1" max="1" width="23.625" style="57" customWidth="1"/>
    <col min="2" max="2" width="11" style="57" customWidth="1"/>
    <col min="3" max="3" width="15" style="57" customWidth="1"/>
    <col min="4" max="4" width="14.25" style="57" customWidth="1"/>
    <col min="5" max="5" width="10.75" style="57" customWidth="1"/>
    <col min="6" max="6" width="11.25" style="57" customWidth="1"/>
    <col min="7" max="7" width="13.125" style="57" customWidth="1"/>
    <col min="8" max="8" width="15.875" style="57" customWidth="1"/>
    <col min="9" max="9" width="14.75" style="57" customWidth="1"/>
    <col min="10" max="13" width="9.125" style="57"/>
    <col min="14" max="14" width="14.25" style="57" customWidth="1"/>
    <col min="15" max="15" width="9.125" style="57"/>
    <col min="16" max="16" width="14" style="57" customWidth="1"/>
    <col min="17" max="16384" width="9.125" style="57"/>
  </cols>
  <sheetData>
    <row r="1" spans="1:8" ht="30" customHeight="1">
      <c r="A1" s="601" t="s">
        <v>47</v>
      </c>
      <c r="B1" s="601"/>
      <c r="C1" s="601"/>
      <c r="D1" s="601"/>
      <c r="E1" s="601"/>
      <c r="F1" s="601"/>
      <c r="G1" s="601"/>
      <c r="H1" s="601"/>
    </row>
    <row r="2" spans="1:8" ht="29.25" customHeight="1" thickBot="1">
      <c r="A2" s="638" t="s">
        <v>609</v>
      </c>
      <c r="B2" s="638"/>
      <c r="C2" s="638"/>
      <c r="D2" s="638"/>
      <c r="E2" s="638"/>
      <c r="F2" s="638"/>
      <c r="G2" s="638"/>
      <c r="H2" s="638"/>
    </row>
    <row r="3" spans="1:8" ht="29.25" customHeight="1" thickTop="1">
      <c r="A3" s="595" t="s">
        <v>290</v>
      </c>
      <c r="B3" s="705" t="s">
        <v>457</v>
      </c>
      <c r="C3" s="705"/>
      <c r="D3" s="705"/>
      <c r="E3" s="705"/>
      <c r="F3" s="705"/>
      <c r="G3" s="705"/>
      <c r="H3" s="592" t="s">
        <v>524</v>
      </c>
    </row>
    <row r="4" spans="1:8" ht="28.5" customHeight="1">
      <c r="A4" s="643"/>
      <c r="B4" s="3" t="s">
        <v>458</v>
      </c>
      <c r="C4" s="3" t="s">
        <v>459</v>
      </c>
      <c r="D4" s="3" t="s">
        <v>460</v>
      </c>
      <c r="E4" s="3" t="s">
        <v>467</v>
      </c>
      <c r="F4" s="3" t="s">
        <v>468</v>
      </c>
      <c r="G4" s="3" t="s">
        <v>523</v>
      </c>
      <c r="H4" s="593"/>
    </row>
    <row r="5" spans="1:8" ht="24.95" customHeight="1">
      <c r="A5" s="58" t="s">
        <v>287</v>
      </c>
      <c r="B5" s="462">
        <v>0</v>
      </c>
      <c r="C5" s="462">
        <v>0</v>
      </c>
      <c r="D5" s="463">
        <v>0</v>
      </c>
      <c r="E5" s="462">
        <v>0</v>
      </c>
      <c r="F5" s="462">
        <v>0</v>
      </c>
      <c r="G5" s="463">
        <v>4974714.9330000002</v>
      </c>
      <c r="H5" s="454">
        <v>233675.78999999983</v>
      </c>
    </row>
    <row r="6" spans="1:8" ht="24.95" customHeight="1">
      <c r="A6" s="224" t="s">
        <v>179</v>
      </c>
      <c r="B6" s="465">
        <v>0</v>
      </c>
      <c r="C6" s="465">
        <v>0</v>
      </c>
      <c r="D6" s="466">
        <v>1294557.7439999999</v>
      </c>
      <c r="E6" s="465">
        <v>0</v>
      </c>
      <c r="F6" s="465">
        <v>0</v>
      </c>
      <c r="G6" s="466">
        <v>0</v>
      </c>
      <c r="H6" s="467">
        <v>22966.186999999998</v>
      </c>
    </row>
    <row r="7" spans="1:8" ht="24.95" customHeight="1">
      <c r="A7" s="224" t="s">
        <v>180</v>
      </c>
      <c r="B7" s="465">
        <v>0</v>
      </c>
      <c r="C7" s="465">
        <v>0</v>
      </c>
      <c r="D7" s="466">
        <v>50881861.436999984</v>
      </c>
      <c r="E7" s="465">
        <v>0</v>
      </c>
      <c r="F7" s="465">
        <v>0</v>
      </c>
      <c r="G7" s="466">
        <v>0</v>
      </c>
      <c r="H7" s="467">
        <v>499418.11099999934</v>
      </c>
    </row>
    <row r="8" spans="1:8" ht="24.95" customHeight="1">
      <c r="A8" s="224" t="s">
        <v>181</v>
      </c>
      <c r="B8" s="465">
        <v>0</v>
      </c>
      <c r="C8" s="465">
        <v>0</v>
      </c>
      <c r="D8" s="466">
        <v>688277.0479999996</v>
      </c>
      <c r="E8" s="465">
        <v>0</v>
      </c>
      <c r="F8" s="465">
        <v>0</v>
      </c>
      <c r="G8" s="466">
        <v>0</v>
      </c>
      <c r="H8" s="467">
        <v>232128.81100000054</v>
      </c>
    </row>
    <row r="9" spans="1:8" ht="24.95" customHeight="1">
      <c r="A9" s="224" t="s">
        <v>68</v>
      </c>
      <c r="B9" s="465">
        <v>0</v>
      </c>
      <c r="C9" s="465">
        <v>0</v>
      </c>
      <c r="D9" s="466">
        <v>15079.885999999995</v>
      </c>
      <c r="E9" s="465">
        <v>0</v>
      </c>
      <c r="F9" s="465">
        <v>0</v>
      </c>
      <c r="G9" s="466">
        <v>0</v>
      </c>
      <c r="H9" s="467">
        <v>6003.6050000000068</v>
      </c>
    </row>
    <row r="10" spans="1:8" ht="24.95" customHeight="1">
      <c r="A10" s="224" t="s">
        <v>69</v>
      </c>
      <c r="B10" s="465">
        <v>0</v>
      </c>
      <c r="C10" s="465">
        <v>0</v>
      </c>
      <c r="D10" s="466">
        <v>2634333.4909999999</v>
      </c>
      <c r="E10" s="465">
        <v>0</v>
      </c>
      <c r="F10" s="468">
        <v>64217.999999999985</v>
      </c>
      <c r="G10" s="466">
        <v>0</v>
      </c>
      <c r="H10" s="467">
        <v>27969.489999999994</v>
      </c>
    </row>
    <row r="11" spans="1:8" ht="24.95" customHeight="1">
      <c r="A11" s="224" t="s">
        <v>182</v>
      </c>
      <c r="B11" s="465">
        <v>0</v>
      </c>
      <c r="C11" s="465">
        <v>0</v>
      </c>
      <c r="D11" s="466">
        <v>3118204.2540000002</v>
      </c>
      <c r="E11" s="465">
        <v>0</v>
      </c>
      <c r="F11" s="465">
        <v>0</v>
      </c>
      <c r="G11" s="466">
        <v>0</v>
      </c>
      <c r="H11" s="467">
        <v>24608.019</v>
      </c>
    </row>
    <row r="12" spans="1:8" ht="24.95" customHeight="1">
      <c r="A12" s="224" t="s">
        <v>183</v>
      </c>
      <c r="B12" s="465">
        <v>0</v>
      </c>
      <c r="C12" s="465">
        <v>0</v>
      </c>
      <c r="D12" s="466">
        <v>2379.4659999999999</v>
      </c>
      <c r="E12" s="468">
        <v>48</v>
      </c>
      <c r="F12" s="465">
        <v>0</v>
      </c>
      <c r="G12" s="466">
        <v>0</v>
      </c>
      <c r="H12" s="467">
        <v>5694.8140000000003</v>
      </c>
    </row>
    <row r="13" spans="1:8" ht="24.95" customHeight="1">
      <c r="A13" s="224" t="s">
        <v>70</v>
      </c>
      <c r="B13" s="465">
        <v>0</v>
      </c>
      <c r="C13" s="465">
        <v>0</v>
      </c>
      <c r="D13" s="466">
        <v>0</v>
      </c>
      <c r="E13" s="465">
        <v>0</v>
      </c>
      <c r="F13" s="465">
        <v>0</v>
      </c>
      <c r="G13" s="466">
        <v>0</v>
      </c>
      <c r="H13" s="469">
        <v>0</v>
      </c>
    </row>
    <row r="14" spans="1:8" ht="24.95" customHeight="1">
      <c r="A14" s="224" t="s">
        <v>184</v>
      </c>
      <c r="B14" s="465">
        <v>0</v>
      </c>
      <c r="C14" s="465">
        <v>0</v>
      </c>
      <c r="D14" s="466">
        <v>2.2810000000000001</v>
      </c>
      <c r="E14" s="465">
        <v>0</v>
      </c>
      <c r="F14" s="465">
        <v>0</v>
      </c>
      <c r="G14" s="466">
        <v>0</v>
      </c>
      <c r="H14" s="467">
        <v>12.635000000000002</v>
      </c>
    </row>
    <row r="15" spans="1:8" ht="24.95" customHeight="1">
      <c r="A15" s="224" t="s">
        <v>71</v>
      </c>
      <c r="B15" s="465">
        <v>0</v>
      </c>
      <c r="C15" s="465">
        <v>0</v>
      </c>
      <c r="D15" s="466">
        <v>3848.1050000000005</v>
      </c>
      <c r="E15" s="465">
        <v>0</v>
      </c>
      <c r="F15" s="465">
        <v>0</v>
      </c>
      <c r="G15" s="466">
        <v>0</v>
      </c>
      <c r="H15" s="467">
        <v>2396.607</v>
      </c>
    </row>
    <row r="16" spans="1:8" ht="24.95" customHeight="1">
      <c r="A16" s="89" t="s">
        <v>288</v>
      </c>
      <c r="B16" s="465">
        <v>0</v>
      </c>
      <c r="C16" s="465">
        <v>0</v>
      </c>
      <c r="D16" s="466">
        <v>13807</v>
      </c>
      <c r="E16" s="465">
        <v>0</v>
      </c>
      <c r="F16" s="465">
        <v>0</v>
      </c>
      <c r="G16" s="466">
        <v>0</v>
      </c>
      <c r="H16" s="467">
        <v>19607.073999999986</v>
      </c>
    </row>
    <row r="17" spans="1:8" ht="24.95" customHeight="1">
      <c r="A17" s="89" t="s">
        <v>289</v>
      </c>
      <c r="B17" s="465">
        <v>0</v>
      </c>
      <c r="C17" s="468">
        <v>1911240</v>
      </c>
      <c r="D17" s="466">
        <v>2743524140.2299995</v>
      </c>
      <c r="E17" s="465">
        <v>0</v>
      </c>
      <c r="F17" s="465">
        <v>0</v>
      </c>
      <c r="G17" s="466">
        <v>0</v>
      </c>
      <c r="H17" s="467">
        <v>452054.00700000004</v>
      </c>
    </row>
    <row r="18" spans="1:8" ht="24.95" customHeight="1">
      <c r="A18" s="89" t="s">
        <v>2</v>
      </c>
      <c r="B18" s="464">
        <v>372</v>
      </c>
      <c r="C18" s="464">
        <v>286</v>
      </c>
      <c r="D18" s="463">
        <v>352544.35</v>
      </c>
      <c r="E18" s="462">
        <v>0</v>
      </c>
      <c r="F18" s="464">
        <v>1439</v>
      </c>
      <c r="G18" s="463">
        <v>0</v>
      </c>
      <c r="H18" s="454">
        <v>4680.2129999999997</v>
      </c>
    </row>
    <row r="19" spans="1:8" ht="28.5" customHeight="1" thickBot="1">
      <c r="A19" s="452" t="s">
        <v>0</v>
      </c>
      <c r="B19" s="453">
        <f t="shared" ref="B19:H19" si="0">SUM(B5:B18)</f>
        <v>372</v>
      </c>
      <c r="C19" s="453">
        <f t="shared" si="0"/>
        <v>1911526</v>
      </c>
      <c r="D19" s="470">
        <f t="shared" si="0"/>
        <v>2802529035.2919993</v>
      </c>
      <c r="E19" s="453">
        <f t="shared" si="0"/>
        <v>48</v>
      </c>
      <c r="F19" s="453">
        <f t="shared" si="0"/>
        <v>65656.999999999985</v>
      </c>
      <c r="G19" s="470">
        <f t="shared" si="0"/>
        <v>4974714.9330000002</v>
      </c>
      <c r="H19" s="318">
        <f t="shared" si="0"/>
        <v>1531215.3629999997</v>
      </c>
    </row>
    <row r="20" spans="1:8" ht="9.75" customHeight="1" thickTop="1">
      <c r="A20" s="8"/>
      <c r="B20" s="365"/>
      <c r="C20" s="365"/>
      <c r="D20" s="463"/>
      <c r="E20" s="365"/>
      <c r="F20" s="365"/>
      <c r="G20" s="463"/>
      <c r="H20" s="433"/>
    </row>
    <row r="21" spans="1:8" ht="12.75" customHeight="1">
      <c r="A21" s="706" t="s">
        <v>560</v>
      </c>
      <c r="B21" s="706"/>
      <c r="C21" s="706"/>
      <c r="D21" s="706"/>
      <c r="E21" s="706"/>
      <c r="F21" s="706"/>
      <c r="G21" s="706"/>
      <c r="H21" s="706"/>
    </row>
    <row r="22" spans="1:8" ht="3" customHeight="1">
      <c r="A22" s="8"/>
      <c r="B22" s="365"/>
      <c r="C22" s="365"/>
      <c r="D22" s="463"/>
      <c r="E22" s="365"/>
      <c r="F22" s="365"/>
      <c r="G22" s="463"/>
      <c r="H22" s="433"/>
    </row>
    <row r="23" spans="1:8" ht="30.75" customHeight="1">
      <c r="D23" s="461"/>
      <c r="G23" s="461"/>
      <c r="H23" s="461"/>
    </row>
    <row r="24" spans="1:8" ht="25.5" customHeight="1">
      <c r="A24" s="647" t="s">
        <v>532</v>
      </c>
      <c r="B24" s="647"/>
      <c r="C24" s="647"/>
      <c r="D24" s="589">
        <v>68</v>
      </c>
      <c r="E24" s="589"/>
    </row>
  </sheetData>
  <mergeCells count="8">
    <mergeCell ref="A24:C24"/>
    <mergeCell ref="A1:H1"/>
    <mergeCell ref="A2:H2"/>
    <mergeCell ref="A3:A4"/>
    <mergeCell ref="B3:G3"/>
    <mergeCell ref="H3:H4"/>
    <mergeCell ref="D24:E24"/>
    <mergeCell ref="A21:H21"/>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Bold,غامق"&amp;12&amp;K07-018المسح البيئي في العراق لقطاع الصناعة لسنة &amp;"Times New Roman,غامق"2012</oddHeader>
  </headerFooter>
  <drawing r:id="rId2"/>
</worksheet>
</file>

<file path=xl/worksheets/sheet25.xml><?xml version="1.0" encoding="utf-8"?>
<worksheet xmlns="http://schemas.openxmlformats.org/spreadsheetml/2006/main" xmlns:r="http://schemas.openxmlformats.org/officeDocument/2006/relationships">
  <sheetPr>
    <tabColor theme="6" tint="-0.249977111117893"/>
  </sheetPr>
  <dimension ref="A1:AA22"/>
  <sheetViews>
    <sheetView rightToLeft="1" view="pageBreakPreview" topLeftCell="C3" zoomScaleSheetLayoutView="100" workbookViewId="0">
      <selection activeCell="H21" sqref="H21"/>
    </sheetView>
  </sheetViews>
  <sheetFormatPr defaultColWidth="9.125" defaultRowHeight="14.25"/>
  <cols>
    <col min="1" max="1" width="30.125" style="57" customWidth="1"/>
    <col min="2" max="2" width="13" style="57" customWidth="1"/>
    <col min="3" max="3" width="16.625" style="57" customWidth="1"/>
    <col min="4" max="4" width="16.25" style="57" customWidth="1"/>
    <col min="5" max="5" width="15.875" style="57" customWidth="1"/>
    <col min="6" max="6" width="14.75" style="57" customWidth="1"/>
    <col min="7" max="7" width="15" style="57" customWidth="1"/>
    <col min="8" max="8" width="22.625" style="57" customWidth="1"/>
    <col min="9" max="9" width="14.125" style="57" customWidth="1"/>
    <col min="10" max="10" width="15.25" style="57" customWidth="1"/>
    <col min="11" max="11" width="14.75" style="57" customWidth="1"/>
    <col min="12" max="12" width="13.875" style="57" customWidth="1"/>
    <col min="13" max="15" width="19.375" style="57" customWidth="1"/>
    <col min="16" max="17" width="9.125" style="57"/>
    <col min="18" max="18" width="13.25" style="57" customWidth="1"/>
    <col min="19" max="19" width="14.75" style="57" customWidth="1"/>
    <col min="20" max="23" width="9.125" style="57"/>
    <col min="24" max="24" width="14.25" style="57" customWidth="1"/>
    <col min="25" max="25" width="9.125" style="57"/>
    <col min="26" max="26" width="14" style="57" customWidth="1"/>
    <col min="27" max="16384" width="9.125" style="57"/>
  </cols>
  <sheetData>
    <row r="1" spans="1:27" ht="23.25" customHeight="1">
      <c r="A1" s="590" t="s">
        <v>47</v>
      </c>
      <c r="B1" s="590"/>
      <c r="C1" s="590"/>
      <c r="D1" s="590"/>
      <c r="E1" s="590"/>
      <c r="F1" s="590"/>
      <c r="G1" s="590"/>
      <c r="H1" s="590" t="s">
        <v>496</v>
      </c>
      <c r="I1" s="590"/>
      <c r="J1" s="590"/>
      <c r="K1" s="590"/>
      <c r="L1" s="590"/>
      <c r="M1" s="590"/>
      <c r="N1" s="308"/>
    </row>
    <row r="2" spans="1:27" ht="29.25" customHeight="1" thickBot="1">
      <c r="A2" s="638" t="s">
        <v>286</v>
      </c>
      <c r="B2" s="638"/>
      <c r="C2" s="638"/>
      <c r="D2" s="638"/>
      <c r="E2" s="638"/>
      <c r="F2" s="638"/>
      <c r="G2" s="638"/>
      <c r="H2" s="638" t="s">
        <v>286</v>
      </c>
      <c r="I2" s="638"/>
      <c r="J2" s="638"/>
      <c r="K2" s="638"/>
      <c r="L2" s="638"/>
      <c r="M2" s="638"/>
      <c r="N2" s="311"/>
    </row>
    <row r="3" spans="1:27" ht="27" customHeight="1" thickTop="1" thickBot="1">
      <c r="A3" s="679" t="s">
        <v>290</v>
      </c>
      <c r="B3" s="711" t="s">
        <v>457</v>
      </c>
      <c r="C3" s="711"/>
      <c r="D3" s="711"/>
      <c r="E3" s="711"/>
      <c r="F3" s="711"/>
      <c r="G3" s="711"/>
      <c r="H3" s="679" t="s">
        <v>290</v>
      </c>
      <c r="I3" s="679" t="s">
        <v>457</v>
      </c>
      <c r="J3" s="679"/>
      <c r="K3" s="679"/>
      <c r="L3" s="679"/>
      <c r="M3" s="670" t="s">
        <v>107</v>
      </c>
      <c r="N3" s="192"/>
    </row>
    <row r="4" spans="1:27" s="335" customFormat="1" ht="33.75" customHeight="1">
      <c r="A4" s="710"/>
      <c r="B4" s="3" t="s">
        <v>458</v>
      </c>
      <c r="C4" s="50" t="s">
        <v>459</v>
      </c>
      <c r="D4" s="50" t="s">
        <v>460</v>
      </c>
      <c r="E4" s="50" t="s">
        <v>461</v>
      </c>
      <c r="F4" s="3" t="s">
        <v>462</v>
      </c>
      <c r="G4" s="3" t="s">
        <v>463</v>
      </c>
      <c r="H4" s="710"/>
      <c r="I4" s="3" t="s">
        <v>467</v>
      </c>
      <c r="J4" s="50" t="s">
        <v>468</v>
      </c>
      <c r="K4" s="50" t="s">
        <v>469</v>
      </c>
      <c r="L4" s="50" t="s">
        <v>470</v>
      </c>
      <c r="M4" s="692"/>
      <c r="N4" s="309"/>
      <c r="O4" s="332" t="s">
        <v>464</v>
      </c>
      <c r="P4" s="707" t="s">
        <v>465</v>
      </c>
      <c r="Q4" s="708"/>
      <c r="R4" s="708"/>
      <c r="S4" s="708"/>
      <c r="T4" s="708"/>
      <c r="U4" s="708"/>
      <c r="V4" s="708"/>
      <c r="W4" s="708"/>
      <c r="X4" s="708"/>
      <c r="Y4" s="709"/>
      <c r="Z4" s="333" t="s">
        <v>466</v>
      </c>
      <c r="AA4" s="334"/>
    </row>
    <row r="5" spans="1:27" ht="24" customHeight="1" thickBot="1">
      <c r="A5" s="58" t="s">
        <v>287</v>
      </c>
      <c r="B5" s="320">
        <v>0</v>
      </c>
      <c r="C5" s="317">
        <v>0</v>
      </c>
      <c r="D5" s="320">
        <v>0</v>
      </c>
      <c r="E5" s="320">
        <v>0</v>
      </c>
      <c r="F5" s="320">
        <v>0</v>
      </c>
      <c r="G5" s="320">
        <v>0</v>
      </c>
      <c r="H5" s="58" t="s">
        <v>287</v>
      </c>
      <c r="I5" s="320">
        <v>0</v>
      </c>
      <c r="J5" s="320">
        <v>0</v>
      </c>
      <c r="K5" s="329">
        <v>1983022933</v>
      </c>
      <c r="L5" s="329">
        <v>2991692.0000000005</v>
      </c>
      <c r="M5" s="329">
        <v>233675789.99999982</v>
      </c>
      <c r="N5" s="319">
        <f>L5+K5+J5+I5+G5+F5+E5+D5+C5+B5</f>
        <v>1986014625</v>
      </c>
      <c r="O5" s="291"/>
      <c r="P5" s="330" t="s">
        <v>306</v>
      </c>
      <c r="Q5" s="331" t="s">
        <v>308</v>
      </c>
      <c r="R5" s="331" t="s">
        <v>310</v>
      </c>
      <c r="S5" s="331" t="s">
        <v>311</v>
      </c>
      <c r="T5" s="331" t="s">
        <v>312</v>
      </c>
      <c r="U5" s="331" t="s">
        <v>313</v>
      </c>
      <c r="V5" s="331" t="s">
        <v>314</v>
      </c>
      <c r="W5" s="331" t="s">
        <v>315</v>
      </c>
      <c r="X5" s="331" t="s">
        <v>316</v>
      </c>
      <c r="Y5" s="331" t="s">
        <v>317</v>
      </c>
      <c r="Z5" s="292"/>
      <c r="AA5" s="290"/>
    </row>
    <row r="6" spans="1:27" ht="24" customHeight="1">
      <c r="A6" s="224" t="s">
        <v>179</v>
      </c>
      <c r="B6" s="312">
        <v>0</v>
      </c>
      <c r="C6" s="312">
        <v>0</v>
      </c>
      <c r="D6" s="313">
        <v>624000</v>
      </c>
      <c r="E6" s="313">
        <v>670207744</v>
      </c>
      <c r="F6" s="312">
        <v>0</v>
      </c>
      <c r="G6" s="313">
        <v>350</v>
      </c>
      <c r="H6" s="224" t="s">
        <v>179</v>
      </c>
      <c r="I6" s="312">
        <v>0</v>
      </c>
      <c r="J6" s="312">
        <v>0</v>
      </c>
      <c r="K6" s="312">
        <v>0</v>
      </c>
      <c r="L6" s="312">
        <v>0</v>
      </c>
      <c r="M6" s="313">
        <v>22966186.999999996</v>
      </c>
      <c r="N6" s="319">
        <f t="shared" ref="N6:N19" si="0">L6+K6+J6+I6+G6+F6+E6+D6+C6+B6</f>
        <v>670832094</v>
      </c>
      <c r="O6" s="293" t="s">
        <v>318</v>
      </c>
      <c r="P6" s="294" t="s">
        <v>364</v>
      </c>
      <c r="Q6" s="295" t="s">
        <v>364</v>
      </c>
      <c r="R6" s="295" t="s">
        <v>364</v>
      </c>
      <c r="S6" s="295" t="s">
        <v>364</v>
      </c>
      <c r="T6" s="295" t="s">
        <v>364</v>
      </c>
      <c r="U6" s="295" t="s">
        <v>364</v>
      </c>
      <c r="V6" s="295" t="s">
        <v>364</v>
      </c>
      <c r="W6" s="295" t="s">
        <v>364</v>
      </c>
      <c r="X6" s="296">
        <v>1983022933</v>
      </c>
      <c r="Y6" s="296">
        <v>2991692.0000000005</v>
      </c>
      <c r="Z6" s="297">
        <v>233675789.99999982</v>
      </c>
      <c r="AA6" s="290"/>
    </row>
    <row r="7" spans="1:27" ht="24" customHeight="1">
      <c r="A7" s="224" t="s">
        <v>180</v>
      </c>
      <c r="B7" s="312">
        <v>0</v>
      </c>
      <c r="C7" s="312">
        <v>0</v>
      </c>
      <c r="D7" s="313">
        <v>46921560.999999985</v>
      </c>
      <c r="E7" s="313">
        <v>1415965437.0000007</v>
      </c>
      <c r="F7" s="312">
        <v>0</v>
      </c>
      <c r="G7" s="313">
        <v>2544334.9999999991</v>
      </c>
      <c r="H7" s="224" t="s">
        <v>180</v>
      </c>
      <c r="I7" s="312">
        <v>0</v>
      </c>
      <c r="J7" s="312">
        <v>0</v>
      </c>
      <c r="K7" s="312">
        <v>0</v>
      </c>
      <c r="L7" s="312">
        <v>0</v>
      </c>
      <c r="M7" s="313">
        <v>499418110.99999934</v>
      </c>
      <c r="N7" s="319">
        <f t="shared" si="0"/>
        <v>1465431333.0000007</v>
      </c>
      <c r="O7" s="298" t="s">
        <v>319</v>
      </c>
      <c r="P7" s="299" t="s">
        <v>364</v>
      </c>
      <c r="Q7" s="300" t="s">
        <v>364</v>
      </c>
      <c r="R7" s="301">
        <v>624000</v>
      </c>
      <c r="S7" s="301">
        <v>670207744</v>
      </c>
      <c r="T7" s="300" t="s">
        <v>364</v>
      </c>
      <c r="U7" s="301">
        <v>350</v>
      </c>
      <c r="V7" s="300" t="s">
        <v>364</v>
      </c>
      <c r="W7" s="300" t="s">
        <v>364</v>
      </c>
      <c r="X7" s="300" t="s">
        <v>364</v>
      </c>
      <c r="Y7" s="300" t="s">
        <v>364</v>
      </c>
      <c r="Z7" s="302">
        <v>22966186.999999996</v>
      </c>
      <c r="AA7" s="290"/>
    </row>
    <row r="8" spans="1:27" ht="24" customHeight="1">
      <c r="A8" s="224" t="s">
        <v>181</v>
      </c>
      <c r="B8" s="312">
        <v>0</v>
      </c>
      <c r="C8" s="312">
        <v>0</v>
      </c>
      <c r="D8" s="313">
        <v>302446.99999999994</v>
      </c>
      <c r="E8" s="313">
        <v>352677727.9999997</v>
      </c>
      <c r="F8" s="313">
        <v>4320</v>
      </c>
      <c r="G8" s="313">
        <v>33148</v>
      </c>
      <c r="H8" s="224" t="s">
        <v>181</v>
      </c>
      <c r="I8" s="312">
        <v>0</v>
      </c>
      <c r="J8" s="312">
        <v>0</v>
      </c>
      <c r="K8" s="312">
        <v>0</v>
      </c>
      <c r="L8" s="312">
        <v>0</v>
      </c>
      <c r="M8" s="313">
        <v>232128811.00000054</v>
      </c>
      <c r="N8" s="319">
        <f t="shared" si="0"/>
        <v>353017642.9999997</v>
      </c>
      <c r="O8" s="298" t="s">
        <v>320</v>
      </c>
      <c r="P8" s="299" t="s">
        <v>364</v>
      </c>
      <c r="Q8" s="300" t="s">
        <v>364</v>
      </c>
      <c r="R8" s="301">
        <v>46921560.999999985</v>
      </c>
      <c r="S8" s="301">
        <v>1415965437.0000007</v>
      </c>
      <c r="T8" s="300" t="s">
        <v>364</v>
      </c>
      <c r="U8" s="301">
        <v>2544334.9999999991</v>
      </c>
      <c r="V8" s="300" t="s">
        <v>364</v>
      </c>
      <c r="W8" s="300" t="s">
        <v>364</v>
      </c>
      <c r="X8" s="300" t="s">
        <v>364</v>
      </c>
      <c r="Y8" s="300" t="s">
        <v>364</v>
      </c>
      <c r="Z8" s="302">
        <v>499418110.99999934</v>
      </c>
      <c r="AA8" s="290"/>
    </row>
    <row r="9" spans="1:27" ht="24" customHeight="1">
      <c r="A9" s="224" t="s">
        <v>68</v>
      </c>
      <c r="B9" s="312">
        <v>0</v>
      </c>
      <c r="C9" s="312">
        <v>0</v>
      </c>
      <c r="D9" s="313">
        <v>14</v>
      </c>
      <c r="E9" s="313">
        <v>15065885.999999994</v>
      </c>
      <c r="F9" s="312">
        <v>0</v>
      </c>
      <c r="G9" s="312">
        <v>0</v>
      </c>
      <c r="H9" s="224" t="s">
        <v>68</v>
      </c>
      <c r="I9" s="312">
        <v>0</v>
      </c>
      <c r="J9" s="312">
        <v>0</v>
      </c>
      <c r="K9" s="312">
        <v>0</v>
      </c>
      <c r="L9" s="312">
        <v>0</v>
      </c>
      <c r="M9" s="313">
        <v>6003605.0000000065</v>
      </c>
      <c r="N9" s="319">
        <f t="shared" si="0"/>
        <v>15065899.999999994</v>
      </c>
      <c r="O9" s="298" t="s">
        <v>321</v>
      </c>
      <c r="P9" s="299" t="s">
        <v>364</v>
      </c>
      <c r="Q9" s="300" t="s">
        <v>364</v>
      </c>
      <c r="R9" s="301">
        <v>302446.99999999994</v>
      </c>
      <c r="S9" s="301">
        <v>352677727.9999997</v>
      </c>
      <c r="T9" s="301">
        <v>4320</v>
      </c>
      <c r="U9" s="301">
        <v>33148</v>
      </c>
      <c r="V9" s="300" t="s">
        <v>364</v>
      </c>
      <c r="W9" s="300" t="s">
        <v>364</v>
      </c>
      <c r="X9" s="300" t="s">
        <v>364</v>
      </c>
      <c r="Y9" s="300" t="s">
        <v>364</v>
      </c>
      <c r="Z9" s="302">
        <v>232128811.00000054</v>
      </c>
      <c r="AA9" s="290"/>
    </row>
    <row r="10" spans="1:27" ht="24" customHeight="1">
      <c r="A10" s="224" t="s">
        <v>69</v>
      </c>
      <c r="B10" s="312">
        <v>0</v>
      </c>
      <c r="C10" s="312">
        <v>0</v>
      </c>
      <c r="D10" s="312">
        <v>0</v>
      </c>
      <c r="E10" s="312">
        <v>0</v>
      </c>
      <c r="F10" s="313">
        <v>1662490.9999999988</v>
      </c>
      <c r="G10" s="313">
        <v>2632671</v>
      </c>
      <c r="H10" s="224" t="s">
        <v>69</v>
      </c>
      <c r="I10" s="312">
        <v>0</v>
      </c>
      <c r="J10" s="313">
        <v>64217.999999999985</v>
      </c>
      <c r="K10" s="312">
        <v>0</v>
      </c>
      <c r="L10" s="312">
        <v>0</v>
      </c>
      <c r="M10" s="313">
        <v>27969489.999999993</v>
      </c>
      <c r="N10" s="319">
        <f t="shared" si="0"/>
        <v>4359379.9999999991</v>
      </c>
      <c r="O10" s="298" t="s">
        <v>68</v>
      </c>
      <c r="P10" s="299" t="s">
        <v>364</v>
      </c>
      <c r="Q10" s="300" t="s">
        <v>364</v>
      </c>
      <c r="R10" s="301">
        <v>14</v>
      </c>
      <c r="S10" s="301">
        <v>15065885.999999994</v>
      </c>
      <c r="T10" s="300" t="s">
        <v>364</v>
      </c>
      <c r="U10" s="300" t="s">
        <v>364</v>
      </c>
      <c r="V10" s="300" t="s">
        <v>364</v>
      </c>
      <c r="W10" s="300" t="s">
        <v>364</v>
      </c>
      <c r="X10" s="300" t="s">
        <v>364</v>
      </c>
      <c r="Y10" s="300" t="s">
        <v>364</v>
      </c>
      <c r="Z10" s="302">
        <v>6003605.0000000065</v>
      </c>
      <c r="AA10" s="290"/>
    </row>
    <row r="11" spans="1:27" ht="24" customHeight="1">
      <c r="A11" s="224" t="s">
        <v>182</v>
      </c>
      <c r="B11" s="312">
        <v>0</v>
      </c>
      <c r="C11" s="312">
        <v>0</v>
      </c>
      <c r="D11" s="313">
        <v>2583057</v>
      </c>
      <c r="E11" s="313">
        <v>169381254</v>
      </c>
      <c r="F11" s="312">
        <v>0</v>
      </c>
      <c r="G11" s="313">
        <v>365766</v>
      </c>
      <c r="H11" s="224" t="s">
        <v>182</v>
      </c>
      <c r="I11" s="312">
        <v>0</v>
      </c>
      <c r="J11" s="312">
        <v>0</v>
      </c>
      <c r="K11" s="312">
        <v>0</v>
      </c>
      <c r="L11" s="312">
        <v>0</v>
      </c>
      <c r="M11" s="313">
        <v>24608019</v>
      </c>
      <c r="N11" s="319">
        <f t="shared" si="0"/>
        <v>172330077</v>
      </c>
      <c r="O11" s="298" t="s">
        <v>69</v>
      </c>
      <c r="P11" s="299" t="s">
        <v>364</v>
      </c>
      <c r="Q11" s="300" t="s">
        <v>364</v>
      </c>
      <c r="R11" s="300" t="s">
        <v>364</v>
      </c>
      <c r="S11" s="300" t="s">
        <v>364</v>
      </c>
      <c r="T11" s="301">
        <v>1662490.9999999988</v>
      </c>
      <c r="U11" s="301">
        <v>2632671</v>
      </c>
      <c r="V11" s="300" t="s">
        <v>364</v>
      </c>
      <c r="W11" s="301">
        <v>64217.999999999985</v>
      </c>
      <c r="X11" s="300" t="s">
        <v>364</v>
      </c>
      <c r="Y11" s="300" t="s">
        <v>364</v>
      </c>
      <c r="Z11" s="302">
        <v>27969489.999999993</v>
      </c>
      <c r="AA11" s="290"/>
    </row>
    <row r="12" spans="1:27" ht="24" customHeight="1">
      <c r="A12" s="224" t="s">
        <v>183</v>
      </c>
      <c r="B12" s="312">
        <v>0</v>
      </c>
      <c r="C12" s="312">
        <v>0</v>
      </c>
      <c r="D12" s="312">
        <v>0</v>
      </c>
      <c r="E12" s="313">
        <v>2356178</v>
      </c>
      <c r="F12" s="313">
        <v>11288</v>
      </c>
      <c r="G12" s="313">
        <v>12</v>
      </c>
      <c r="H12" s="224" t="s">
        <v>183</v>
      </c>
      <c r="I12" s="313">
        <v>48</v>
      </c>
      <c r="J12" s="312">
        <v>0</v>
      </c>
      <c r="K12" s="312">
        <v>0</v>
      </c>
      <c r="L12" s="312">
        <v>0</v>
      </c>
      <c r="M12" s="313">
        <v>5694814</v>
      </c>
      <c r="N12" s="319">
        <f t="shared" si="0"/>
        <v>2367526</v>
      </c>
      <c r="O12" s="298" t="s">
        <v>322</v>
      </c>
      <c r="P12" s="299" t="s">
        <v>364</v>
      </c>
      <c r="Q12" s="300" t="s">
        <v>364</v>
      </c>
      <c r="R12" s="301">
        <v>2583057</v>
      </c>
      <c r="S12" s="301">
        <v>169381254</v>
      </c>
      <c r="T12" s="300" t="s">
        <v>364</v>
      </c>
      <c r="U12" s="301">
        <v>365766</v>
      </c>
      <c r="V12" s="300" t="s">
        <v>364</v>
      </c>
      <c r="W12" s="300" t="s">
        <v>364</v>
      </c>
      <c r="X12" s="300" t="s">
        <v>364</v>
      </c>
      <c r="Y12" s="300" t="s">
        <v>364</v>
      </c>
      <c r="Z12" s="302">
        <v>24608019</v>
      </c>
      <c r="AA12" s="290"/>
    </row>
    <row r="13" spans="1:27" ht="24" customHeight="1">
      <c r="A13" s="224" t="s">
        <v>70</v>
      </c>
      <c r="B13" s="312">
        <v>0</v>
      </c>
      <c r="C13" s="312">
        <v>0</v>
      </c>
      <c r="D13" s="312">
        <v>0</v>
      </c>
      <c r="E13" s="312">
        <v>0</v>
      </c>
      <c r="F13" s="312">
        <v>0</v>
      </c>
      <c r="G13" s="312">
        <v>0</v>
      </c>
      <c r="H13" s="224" t="s">
        <v>70</v>
      </c>
      <c r="I13" s="312">
        <v>0</v>
      </c>
      <c r="J13" s="312">
        <v>0</v>
      </c>
      <c r="K13" s="312">
        <v>0</v>
      </c>
      <c r="L13" s="312">
        <v>0</v>
      </c>
      <c r="M13" s="312">
        <v>0</v>
      </c>
      <c r="N13" s="319">
        <f t="shared" si="0"/>
        <v>0</v>
      </c>
      <c r="O13" s="298" t="s">
        <v>323</v>
      </c>
      <c r="P13" s="299" t="s">
        <v>364</v>
      </c>
      <c r="Q13" s="300" t="s">
        <v>364</v>
      </c>
      <c r="R13" s="300" t="s">
        <v>364</v>
      </c>
      <c r="S13" s="301">
        <v>2356178</v>
      </c>
      <c r="T13" s="301">
        <v>11288</v>
      </c>
      <c r="U13" s="301">
        <v>12</v>
      </c>
      <c r="V13" s="301">
        <v>48</v>
      </c>
      <c r="W13" s="300" t="s">
        <v>364</v>
      </c>
      <c r="X13" s="300" t="s">
        <v>364</v>
      </c>
      <c r="Y13" s="300" t="s">
        <v>364</v>
      </c>
      <c r="Z13" s="302">
        <v>5694814</v>
      </c>
      <c r="AA13" s="290"/>
    </row>
    <row r="14" spans="1:27" ht="24" customHeight="1">
      <c r="A14" s="224" t="s">
        <v>184</v>
      </c>
      <c r="B14" s="312">
        <v>0</v>
      </c>
      <c r="C14" s="312">
        <v>0</v>
      </c>
      <c r="D14" s="312">
        <v>0</v>
      </c>
      <c r="E14" s="312">
        <v>0</v>
      </c>
      <c r="F14" s="313">
        <v>2281</v>
      </c>
      <c r="G14" s="312">
        <v>0</v>
      </c>
      <c r="H14" s="224" t="s">
        <v>184</v>
      </c>
      <c r="I14" s="312">
        <v>0</v>
      </c>
      <c r="J14" s="312">
        <v>0</v>
      </c>
      <c r="K14" s="312">
        <v>0</v>
      </c>
      <c r="L14" s="312">
        <v>0</v>
      </c>
      <c r="M14" s="313">
        <v>12635.000000000002</v>
      </c>
      <c r="N14" s="319">
        <f t="shared" si="0"/>
        <v>2281</v>
      </c>
      <c r="O14" s="298" t="s">
        <v>70</v>
      </c>
      <c r="P14" s="299" t="s">
        <v>364</v>
      </c>
      <c r="Q14" s="300" t="s">
        <v>364</v>
      </c>
      <c r="R14" s="300" t="s">
        <v>364</v>
      </c>
      <c r="S14" s="300" t="s">
        <v>364</v>
      </c>
      <c r="T14" s="300" t="s">
        <v>364</v>
      </c>
      <c r="U14" s="300" t="s">
        <v>364</v>
      </c>
      <c r="V14" s="300" t="s">
        <v>364</v>
      </c>
      <c r="W14" s="300" t="s">
        <v>364</v>
      </c>
      <c r="X14" s="300" t="s">
        <v>364</v>
      </c>
      <c r="Y14" s="300" t="s">
        <v>364</v>
      </c>
      <c r="Z14" s="303" t="s">
        <v>364</v>
      </c>
      <c r="AA14" s="290"/>
    </row>
    <row r="15" spans="1:27" ht="24" customHeight="1">
      <c r="A15" s="224" t="s">
        <v>71</v>
      </c>
      <c r="B15" s="312">
        <v>0</v>
      </c>
      <c r="C15" s="320">
        <v>0</v>
      </c>
      <c r="D15" s="312">
        <v>0</v>
      </c>
      <c r="E15" s="313">
        <v>3769265.0000000005</v>
      </c>
      <c r="F15" s="313">
        <v>78840</v>
      </c>
      <c r="G15" s="312">
        <v>0</v>
      </c>
      <c r="H15" s="224" t="s">
        <v>71</v>
      </c>
      <c r="I15" s="312">
        <v>0</v>
      </c>
      <c r="J15" s="312">
        <v>0</v>
      </c>
      <c r="K15" s="312">
        <v>0</v>
      </c>
      <c r="L15" s="312">
        <v>0</v>
      </c>
      <c r="M15" s="313">
        <v>2396607</v>
      </c>
      <c r="N15" s="319">
        <f t="shared" si="0"/>
        <v>3848105.0000000005</v>
      </c>
      <c r="O15" s="298" t="s">
        <v>324</v>
      </c>
      <c r="P15" s="299" t="s">
        <v>364</v>
      </c>
      <c r="Q15" s="300" t="s">
        <v>364</v>
      </c>
      <c r="R15" s="300" t="s">
        <v>364</v>
      </c>
      <c r="S15" s="300" t="s">
        <v>364</v>
      </c>
      <c r="T15" s="301">
        <v>2281</v>
      </c>
      <c r="U15" s="300" t="s">
        <v>364</v>
      </c>
      <c r="V15" s="300" t="s">
        <v>364</v>
      </c>
      <c r="W15" s="300" t="s">
        <v>364</v>
      </c>
      <c r="X15" s="300" t="s">
        <v>364</v>
      </c>
      <c r="Y15" s="300" t="s">
        <v>364</v>
      </c>
      <c r="Z15" s="302">
        <v>12635.000000000002</v>
      </c>
      <c r="AA15" s="290"/>
    </row>
    <row r="16" spans="1:27" ht="24" customHeight="1">
      <c r="A16" s="89" t="s">
        <v>288</v>
      </c>
      <c r="B16" s="312">
        <v>0</v>
      </c>
      <c r="C16" s="320">
        <v>0</v>
      </c>
      <c r="D16" s="313">
        <v>5120</v>
      </c>
      <c r="E16" s="313">
        <v>5298799.0000000065</v>
      </c>
      <c r="F16" s="313">
        <v>3452226</v>
      </c>
      <c r="G16" s="313">
        <v>14</v>
      </c>
      <c r="H16" s="89" t="s">
        <v>288</v>
      </c>
      <c r="I16" s="312">
        <v>0</v>
      </c>
      <c r="J16" s="312">
        <v>0</v>
      </c>
      <c r="K16" s="312">
        <v>0</v>
      </c>
      <c r="L16" s="312">
        <v>0</v>
      </c>
      <c r="M16" s="313">
        <v>19607073.999999985</v>
      </c>
      <c r="N16" s="319">
        <f t="shared" si="0"/>
        <v>8756159.0000000075</v>
      </c>
      <c r="O16" s="298" t="s">
        <v>71</v>
      </c>
      <c r="P16" s="299" t="s">
        <v>364</v>
      </c>
      <c r="Q16" s="300" t="s">
        <v>364</v>
      </c>
      <c r="R16" s="300" t="s">
        <v>364</v>
      </c>
      <c r="S16" s="301">
        <v>3769265.0000000005</v>
      </c>
      <c r="T16" s="301">
        <v>78840</v>
      </c>
      <c r="U16" s="300" t="s">
        <v>364</v>
      </c>
      <c r="V16" s="300" t="s">
        <v>364</v>
      </c>
      <c r="W16" s="300" t="s">
        <v>364</v>
      </c>
      <c r="X16" s="300" t="s">
        <v>364</v>
      </c>
      <c r="Y16" s="300" t="s">
        <v>364</v>
      </c>
      <c r="Z16" s="302">
        <v>2396607</v>
      </c>
      <c r="AA16" s="290"/>
    </row>
    <row r="17" spans="1:27" ht="24" customHeight="1">
      <c r="A17" s="89" t="s">
        <v>289</v>
      </c>
      <c r="B17" s="312">
        <v>0</v>
      </c>
      <c r="C17" s="313">
        <v>1911240</v>
      </c>
      <c r="D17" s="313">
        <v>2743513274.9999995</v>
      </c>
      <c r="E17" s="313">
        <v>10859230</v>
      </c>
      <c r="F17" s="313">
        <v>6000</v>
      </c>
      <c r="G17" s="312">
        <v>0</v>
      </c>
      <c r="H17" s="89" t="s">
        <v>289</v>
      </c>
      <c r="I17" s="312">
        <v>0</v>
      </c>
      <c r="J17" s="312">
        <v>0</v>
      </c>
      <c r="K17" s="312">
        <v>0</v>
      </c>
      <c r="L17" s="312">
        <v>0</v>
      </c>
      <c r="M17" s="313">
        <v>452054007.00000006</v>
      </c>
      <c r="N17" s="319">
        <f t="shared" si="0"/>
        <v>2756289744.9999995</v>
      </c>
      <c r="O17" s="298" t="s">
        <v>288</v>
      </c>
      <c r="P17" s="299" t="s">
        <v>364</v>
      </c>
      <c r="Q17" s="300" t="s">
        <v>364</v>
      </c>
      <c r="R17" s="301">
        <v>5120</v>
      </c>
      <c r="S17" s="301">
        <v>5298799.0000000065</v>
      </c>
      <c r="T17" s="301">
        <v>3452226</v>
      </c>
      <c r="U17" s="301">
        <v>14</v>
      </c>
      <c r="V17" s="300" t="s">
        <v>364</v>
      </c>
      <c r="W17" s="300" t="s">
        <v>364</v>
      </c>
      <c r="X17" s="300" t="s">
        <v>364</v>
      </c>
      <c r="Y17" s="300" t="s">
        <v>364</v>
      </c>
      <c r="Z17" s="302">
        <v>19607073.999999985</v>
      </c>
      <c r="AA17" s="290"/>
    </row>
    <row r="18" spans="1:27" ht="24" customHeight="1">
      <c r="A18" s="89" t="s">
        <v>2</v>
      </c>
      <c r="B18" s="314">
        <v>372</v>
      </c>
      <c r="C18" s="314">
        <v>286</v>
      </c>
      <c r="D18" s="314">
        <v>132361</v>
      </c>
      <c r="E18" s="314">
        <v>2665226</v>
      </c>
      <c r="F18" s="314">
        <v>580124.00000000023</v>
      </c>
      <c r="G18" s="314">
        <v>216938</v>
      </c>
      <c r="H18" s="89" t="s">
        <v>2</v>
      </c>
      <c r="I18" s="315">
        <v>0</v>
      </c>
      <c r="J18" s="314">
        <v>1439</v>
      </c>
      <c r="K18" s="315">
        <v>0</v>
      </c>
      <c r="L18" s="315">
        <v>0</v>
      </c>
      <c r="M18" s="314">
        <v>4680213</v>
      </c>
      <c r="N18" s="319">
        <f t="shared" si="0"/>
        <v>3596746</v>
      </c>
      <c r="O18" s="298" t="s">
        <v>289</v>
      </c>
      <c r="P18" s="299" t="s">
        <v>364</v>
      </c>
      <c r="Q18" s="301">
        <v>1911240</v>
      </c>
      <c r="R18" s="301">
        <v>2743513274.9999995</v>
      </c>
      <c r="S18" s="301">
        <v>10859230</v>
      </c>
      <c r="T18" s="301">
        <v>6000</v>
      </c>
      <c r="U18" s="300" t="s">
        <v>364</v>
      </c>
      <c r="V18" s="300" t="s">
        <v>364</v>
      </c>
      <c r="W18" s="300" t="s">
        <v>364</v>
      </c>
      <c r="X18" s="300" t="s">
        <v>364</v>
      </c>
      <c r="Y18" s="300" t="s">
        <v>364</v>
      </c>
      <c r="Z18" s="302">
        <v>452054007.00000006</v>
      </c>
      <c r="AA18" s="290"/>
    </row>
    <row r="19" spans="1:27" s="328" customFormat="1" ht="28.5" customHeight="1" thickBot="1">
      <c r="A19" s="321" t="s">
        <v>0</v>
      </c>
      <c r="B19" s="316">
        <f t="shared" ref="B19:G19" si="1">SUM(B6:B18)</f>
        <v>372</v>
      </c>
      <c r="C19" s="316">
        <f t="shared" si="1"/>
        <v>1911526</v>
      </c>
      <c r="D19" s="318">
        <f t="shared" si="1"/>
        <v>2794081834.9999995</v>
      </c>
      <c r="E19" s="318">
        <f t="shared" si="1"/>
        <v>2648246747.0000005</v>
      </c>
      <c r="F19" s="316">
        <f t="shared" si="1"/>
        <v>5797569.9999999991</v>
      </c>
      <c r="G19" s="318">
        <f t="shared" si="1"/>
        <v>5793233.9999999991</v>
      </c>
      <c r="H19" s="321" t="s">
        <v>0</v>
      </c>
      <c r="I19" s="316">
        <f>SUM(I5:I18)</f>
        <v>48</v>
      </c>
      <c r="J19" s="316">
        <f>SUM(J5:J18)</f>
        <v>65656.999999999985</v>
      </c>
      <c r="K19" s="318">
        <f>SUM(K5:K18)</f>
        <v>1983022933</v>
      </c>
      <c r="L19" s="318">
        <f>SUM(L5:L18)</f>
        <v>2991692.0000000005</v>
      </c>
      <c r="M19" s="318">
        <f>SUM(M5:M18)</f>
        <v>1531215362.9999998</v>
      </c>
      <c r="N19" s="319">
        <f t="shared" si="0"/>
        <v>7441911614</v>
      </c>
      <c r="O19" s="322" t="s">
        <v>325</v>
      </c>
      <c r="P19" s="323">
        <v>372</v>
      </c>
      <c r="Q19" s="324">
        <v>286</v>
      </c>
      <c r="R19" s="324">
        <v>132361</v>
      </c>
      <c r="S19" s="324">
        <v>2665226</v>
      </c>
      <c r="T19" s="324">
        <v>580124.00000000023</v>
      </c>
      <c r="U19" s="324">
        <v>216938</v>
      </c>
      <c r="V19" s="325" t="s">
        <v>364</v>
      </c>
      <c r="W19" s="324">
        <v>1439</v>
      </c>
      <c r="X19" s="325" t="s">
        <v>364</v>
      </c>
      <c r="Y19" s="325" t="s">
        <v>364</v>
      </c>
      <c r="Z19" s="326">
        <v>4680213</v>
      </c>
      <c r="AA19" s="327"/>
    </row>
    <row r="20" spans="1:27" ht="15.75" thickTop="1" thickBot="1">
      <c r="G20" s="45" t="s">
        <v>25</v>
      </c>
      <c r="O20" s="304" t="s">
        <v>326</v>
      </c>
      <c r="P20" s="305">
        <v>372</v>
      </c>
      <c r="Q20" s="306">
        <v>1911526</v>
      </c>
      <c r="R20" s="306">
        <v>2794081835.0000005</v>
      </c>
      <c r="S20" s="306">
        <v>2648246746.9999995</v>
      </c>
      <c r="T20" s="306">
        <v>5797570</v>
      </c>
      <c r="U20" s="306">
        <v>5793234.0000000019</v>
      </c>
      <c r="V20" s="306">
        <v>48</v>
      </c>
      <c r="W20" s="306">
        <v>65656.999999999927</v>
      </c>
      <c r="X20" s="306">
        <v>1983022933</v>
      </c>
      <c r="Y20" s="306">
        <v>2991692.0000000005</v>
      </c>
      <c r="Z20" s="307">
        <v>1531215363.0000021</v>
      </c>
      <c r="AA20" s="290"/>
    </row>
    <row r="21" spans="1:27">
      <c r="AA21" s="290"/>
    </row>
    <row r="22" spans="1:27">
      <c r="AA22" s="290"/>
    </row>
  </sheetData>
  <mergeCells count="10">
    <mergeCell ref="P4:Y4"/>
    <mergeCell ref="A1:G1"/>
    <mergeCell ref="H1:M1"/>
    <mergeCell ref="A2:G2"/>
    <mergeCell ref="H2:M2"/>
    <mergeCell ref="A3:A4"/>
    <mergeCell ref="H3:H4"/>
    <mergeCell ref="I3:L3"/>
    <mergeCell ref="M3:M4"/>
    <mergeCell ref="B3:G3"/>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26.xml><?xml version="1.0" encoding="utf-8"?>
<worksheet xmlns="http://schemas.openxmlformats.org/spreadsheetml/2006/main" xmlns:r="http://schemas.openxmlformats.org/officeDocument/2006/relationships">
  <sheetPr>
    <tabColor theme="6" tint="-0.249977111117893"/>
  </sheetPr>
  <dimension ref="A1:C19"/>
  <sheetViews>
    <sheetView rightToLeft="1" view="pageBreakPreview" zoomScaleSheetLayoutView="100" workbookViewId="0">
      <selection activeCell="E4" sqref="E4:E5"/>
    </sheetView>
  </sheetViews>
  <sheetFormatPr defaultColWidth="9.125" defaultRowHeight="14.25"/>
  <cols>
    <col min="1" max="1" width="54.25" style="56" customWidth="1"/>
    <col min="2" max="2" width="18" style="56" customWidth="1"/>
    <col min="3" max="3" width="16.375" style="56" customWidth="1"/>
    <col min="4" max="16384" width="9.125" style="56"/>
  </cols>
  <sheetData>
    <row r="1" spans="1:3" ht="33" customHeight="1">
      <c r="A1" s="601" t="s">
        <v>48</v>
      </c>
      <c r="B1" s="601"/>
      <c r="C1" s="601"/>
    </row>
    <row r="2" spans="1:3" ht="45" customHeight="1" thickBot="1">
      <c r="A2" s="634" t="s">
        <v>610</v>
      </c>
      <c r="B2" s="634"/>
      <c r="C2" s="634"/>
    </row>
    <row r="3" spans="1:3" s="57" customFormat="1" ht="33" customHeight="1" thickTop="1">
      <c r="A3" s="595" t="s">
        <v>185</v>
      </c>
      <c r="B3" s="592" t="s">
        <v>236</v>
      </c>
      <c r="C3" s="592"/>
    </row>
    <row r="4" spans="1:3" ht="30.75" customHeight="1">
      <c r="A4" s="596"/>
      <c r="B4" s="3" t="s">
        <v>72</v>
      </c>
      <c r="C4" s="3" t="s">
        <v>73</v>
      </c>
    </row>
    <row r="5" spans="1:3" ht="33" customHeight="1">
      <c r="A5" s="224" t="s">
        <v>497</v>
      </c>
      <c r="B5" s="408">
        <v>10</v>
      </c>
      <c r="C5" s="212">
        <v>0.7</v>
      </c>
    </row>
    <row r="6" spans="1:3" ht="33" customHeight="1">
      <c r="A6" s="224" t="s">
        <v>498</v>
      </c>
      <c r="B6" s="408">
        <v>7</v>
      </c>
      <c r="C6" s="212">
        <v>0.5</v>
      </c>
    </row>
    <row r="7" spans="1:3" ht="33" customHeight="1">
      <c r="A7" s="224" t="s">
        <v>499</v>
      </c>
      <c r="B7" s="408">
        <v>10</v>
      </c>
      <c r="C7" s="212">
        <v>0.7</v>
      </c>
    </row>
    <row r="8" spans="1:3" ht="33" customHeight="1">
      <c r="A8" s="224" t="s">
        <v>576</v>
      </c>
      <c r="B8" s="211">
        <v>25</v>
      </c>
      <c r="C8" s="212">
        <v>1.8</v>
      </c>
    </row>
    <row r="9" spans="1:3" ht="33" customHeight="1">
      <c r="A9" s="89" t="s">
        <v>577</v>
      </c>
      <c r="B9" s="211">
        <v>1373</v>
      </c>
      <c r="C9" s="212">
        <v>96.3</v>
      </c>
    </row>
    <row r="10" spans="1:3" ht="27.75" customHeight="1" thickBot="1">
      <c r="A10" s="396" t="s">
        <v>500</v>
      </c>
      <c r="B10" s="172">
        <f>SUM(B5:B9)</f>
        <v>1425</v>
      </c>
      <c r="C10" s="173">
        <f>SUM(C5:C9)</f>
        <v>100</v>
      </c>
    </row>
    <row r="11" spans="1:3" ht="27" customHeight="1" thickTop="1">
      <c r="A11" s="423" t="s">
        <v>504</v>
      </c>
      <c r="B11" s="424"/>
      <c r="C11" s="98"/>
    </row>
    <row r="12" spans="1:3" s="57" customFormat="1" ht="27" customHeight="1">
      <c r="A12" s="423"/>
      <c r="B12" s="424"/>
      <c r="C12" s="98"/>
    </row>
    <row r="13" spans="1:3" s="57" customFormat="1" ht="27" customHeight="1">
      <c r="A13" s="423"/>
      <c r="B13" s="424"/>
      <c r="C13" s="98"/>
    </row>
    <row r="14" spans="1:3" ht="57.75" customHeight="1"/>
    <row r="15" spans="1:3" ht="71.25" customHeight="1"/>
    <row r="16" spans="1:3" ht="25.5" customHeight="1">
      <c r="A16" s="495" t="s">
        <v>532</v>
      </c>
      <c r="B16" s="712">
        <v>69</v>
      </c>
      <c r="C16" s="712"/>
    </row>
    <row r="19" spans="2:3">
      <c r="B19" s="589"/>
      <c r="C19" s="589"/>
    </row>
  </sheetData>
  <mergeCells count="6">
    <mergeCell ref="B19:C19"/>
    <mergeCell ref="B16:C16"/>
    <mergeCell ref="A1:C1"/>
    <mergeCell ref="A2:C2"/>
    <mergeCell ref="A3:A4"/>
    <mergeCell ref="B3:C3"/>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xl/worksheets/sheet27.xml><?xml version="1.0" encoding="utf-8"?>
<worksheet xmlns="http://schemas.openxmlformats.org/spreadsheetml/2006/main" xmlns:r="http://schemas.openxmlformats.org/officeDocument/2006/relationships">
  <sheetPr>
    <tabColor theme="6" tint="-0.249977111117893"/>
  </sheetPr>
  <dimension ref="A1:C21"/>
  <sheetViews>
    <sheetView rightToLeft="1" view="pageBreakPreview" zoomScaleSheetLayoutView="100" workbookViewId="0">
      <selection activeCell="J11" sqref="J11"/>
    </sheetView>
  </sheetViews>
  <sheetFormatPr defaultColWidth="9.125" defaultRowHeight="14.25"/>
  <cols>
    <col min="1" max="1" width="54.25" style="57" customWidth="1"/>
    <col min="2" max="2" width="18" style="57" customWidth="1"/>
    <col min="3" max="3" width="15.875" style="57" customWidth="1"/>
    <col min="4" max="16384" width="9.125" style="57"/>
  </cols>
  <sheetData>
    <row r="1" spans="1:3" ht="2.25" customHeight="1"/>
    <row r="2" spans="1:3" ht="26.25" customHeight="1">
      <c r="A2" s="601" t="s">
        <v>210</v>
      </c>
      <c r="B2" s="601"/>
      <c r="C2" s="601"/>
    </row>
    <row r="3" spans="1:3" ht="40.5" customHeight="1" thickBot="1">
      <c r="A3" s="634" t="s">
        <v>611</v>
      </c>
      <c r="B3" s="634"/>
      <c r="C3" s="634"/>
    </row>
    <row r="4" spans="1:3" ht="29.25" customHeight="1" thickTop="1">
      <c r="A4" s="595" t="s">
        <v>185</v>
      </c>
      <c r="B4" s="592" t="s">
        <v>236</v>
      </c>
      <c r="C4" s="592"/>
    </row>
    <row r="5" spans="1:3" ht="26.25" customHeight="1">
      <c r="A5" s="596"/>
      <c r="B5" s="3" t="s">
        <v>72</v>
      </c>
      <c r="C5" s="3" t="s">
        <v>73</v>
      </c>
    </row>
    <row r="6" spans="1:3" ht="33" customHeight="1">
      <c r="A6" s="63" t="s">
        <v>253</v>
      </c>
      <c r="B6" s="216">
        <v>72</v>
      </c>
      <c r="C6" s="218">
        <v>5.0999999999999996</v>
      </c>
    </row>
    <row r="7" spans="1:3" ht="33" customHeight="1">
      <c r="A7" s="224" t="s">
        <v>254</v>
      </c>
      <c r="B7" s="211">
        <v>74</v>
      </c>
      <c r="C7" s="212">
        <v>5.2</v>
      </c>
    </row>
    <row r="8" spans="1:3" ht="33" customHeight="1">
      <c r="A8" s="63" t="s">
        <v>255</v>
      </c>
      <c r="B8" s="211">
        <v>260</v>
      </c>
      <c r="C8" s="212">
        <v>18.2</v>
      </c>
    </row>
    <row r="9" spans="1:3" ht="33" customHeight="1">
      <c r="A9" s="63" t="s">
        <v>559</v>
      </c>
      <c r="B9" s="211">
        <v>1201</v>
      </c>
      <c r="C9" s="212">
        <v>84.3</v>
      </c>
    </row>
    <row r="10" spans="1:3" ht="33" customHeight="1">
      <c r="A10" s="63" t="s">
        <v>256</v>
      </c>
      <c r="B10" s="211">
        <v>277</v>
      </c>
      <c r="C10" s="212">
        <v>19.399999999999999</v>
      </c>
    </row>
    <row r="11" spans="1:3" ht="33" customHeight="1">
      <c r="A11" s="63" t="s">
        <v>257</v>
      </c>
      <c r="B11" s="211">
        <v>81</v>
      </c>
      <c r="C11" s="212">
        <v>5.7</v>
      </c>
    </row>
    <row r="12" spans="1:3" ht="33" customHeight="1">
      <c r="A12" s="63" t="s">
        <v>258</v>
      </c>
      <c r="B12" s="211">
        <v>87</v>
      </c>
      <c r="C12" s="212">
        <v>6.1</v>
      </c>
    </row>
    <row r="13" spans="1:3" ht="33" customHeight="1" thickBot="1">
      <c r="A13" s="59" t="s">
        <v>259</v>
      </c>
      <c r="B13" s="219">
        <v>18</v>
      </c>
      <c r="C13" s="220">
        <v>1.3</v>
      </c>
    </row>
    <row r="14" spans="1:3" ht="18.75" customHeight="1" thickTop="1"/>
    <row r="17" spans="1:3" ht="87.75" customHeight="1"/>
    <row r="18" spans="1:3" ht="28.5" customHeight="1"/>
    <row r="19" spans="1:3" ht="27" customHeight="1">
      <c r="A19" s="495" t="s">
        <v>532</v>
      </c>
      <c r="B19" s="712">
        <v>70</v>
      </c>
      <c r="C19" s="712"/>
    </row>
    <row r="21" spans="1:3">
      <c r="B21" s="589"/>
      <c r="C21" s="589"/>
    </row>
  </sheetData>
  <mergeCells count="6">
    <mergeCell ref="B21:C21"/>
    <mergeCell ref="B19:C19"/>
    <mergeCell ref="A2:C2"/>
    <mergeCell ref="A3:C3"/>
    <mergeCell ref="A4:A5"/>
    <mergeCell ref="B4:C4"/>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Bold,غامق"&amp;12&amp;K07-019المسح البيئي في العراق لقطاع الصناعة لسنة &amp;"Times New Roman,غامق"2012</oddHeader>
  </headerFooter>
  <drawing r:id="rId2"/>
</worksheet>
</file>

<file path=xl/worksheets/sheet28.xml><?xml version="1.0" encoding="utf-8"?>
<worksheet xmlns="http://schemas.openxmlformats.org/spreadsheetml/2006/main" xmlns:r="http://schemas.openxmlformats.org/officeDocument/2006/relationships">
  <sheetPr>
    <tabColor theme="6" tint="-0.249977111117893"/>
  </sheetPr>
  <dimension ref="B1:E50"/>
  <sheetViews>
    <sheetView rightToLeft="1" view="pageBreakPreview" zoomScaleSheetLayoutView="100" workbookViewId="0">
      <selection activeCell="H1" sqref="H1:J1048576"/>
    </sheetView>
  </sheetViews>
  <sheetFormatPr defaultColWidth="9.125" defaultRowHeight="14.25"/>
  <cols>
    <col min="1" max="1" width="9.125" style="57"/>
    <col min="2" max="2" width="26.125" style="57" customWidth="1"/>
    <col min="3" max="3" width="33.25" style="57" customWidth="1"/>
    <col min="4" max="4" width="18" style="57" customWidth="1"/>
    <col min="5" max="5" width="15.125" style="57" customWidth="1"/>
    <col min="6" max="16384" width="9.125" style="57"/>
  </cols>
  <sheetData>
    <row r="1" spans="2:5" ht="5.25" customHeight="1"/>
    <row r="2" spans="2:5" ht="20.25" customHeight="1">
      <c r="B2" s="601" t="s">
        <v>217</v>
      </c>
      <c r="C2" s="601"/>
      <c r="D2" s="601"/>
      <c r="E2" s="601"/>
    </row>
    <row r="3" spans="2:5" ht="38.25" customHeight="1" thickBot="1">
      <c r="B3" s="634" t="s">
        <v>612</v>
      </c>
      <c r="C3" s="634"/>
      <c r="D3" s="634"/>
      <c r="E3" s="634"/>
    </row>
    <row r="4" spans="2:5" ht="22.5" customHeight="1" thickTop="1">
      <c r="B4" s="595" t="s">
        <v>106</v>
      </c>
      <c r="C4" s="595"/>
      <c r="D4" s="579" t="s">
        <v>186</v>
      </c>
      <c r="E4" s="579"/>
    </row>
    <row r="5" spans="2:5" ht="24" customHeight="1">
      <c r="B5" s="596"/>
      <c r="C5" s="596"/>
      <c r="D5" s="3" t="s">
        <v>52</v>
      </c>
      <c r="E5" s="3" t="s">
        <v>73</v>
      </c>
    </row>
    <row r="6" spans="2:5" ht="24.95" customHeight="1">
      <c r="B6" s="714" t="s">
        <v>245</v>
      </c>
      <c r="C6" s="90" t="s">
        <v>142</v>
      </c>
      <c r="D6" s="81">
        <v>89</v>
      </c>
      <c r="E6" s="81">
        <v>6.3</v>
      </c>
    </row>
    <row r="7" spans="2:5" ht="24.95" customHeight="1">
      <c r="B7" s="715"/>
      <c r="C7" s="91" t="s">
        <v>141</v>
      </c>
      <c r="D7" s="310">
        <v>1318</v>
      </c>
      <c r="E7" s="310">
        <v>93.7</v>
      </c>
    </row>
    <row r="8" spans="2:5" ht="24.95" customHeight="1">
      <c r="B8" s="586" t="s">
        <v>489</v>
      </c>
      <c r="C8" s="586"/>
      <c r="D8" s="336">
        <f>SUM(D6:D7)</f>
        <v>1407</v>
      </c>
      <c r="E8" s="551">
        <f>SUM(E6:E7)</f>
        <v>100</v>
      </c>
    </row>
    <row r="9" spans="2:5" ht="24.95" customHeight="1">
      <c r="B9" s="713" t="s">
        <v>291</v>
      </c>
      <c r="C9" s="713"/>
      <c r="D9" s="81">
        <v>1336</v>
      </c>
      <c r="E9" s="426">
        <f>D9/D10*100</f>
        <v>0.65758387147582298</v>
      </c>
    </row>
    <row r="10" spans="2:5" ht="24.95" customHeight="1">
      <c r="B10" s="586" t="s">
        <v>490</v>
      </c>
      <c r="C10" s="586" t="s">
        <v>490</v>
      </c>
      <c r="D10" s="425">
        <v>203168</v>
      </c>
      <c r="E10" s="427"/>
    </row>
    <row r="11" spans="2:5" ht="24.95" customHeight="1">
      <c r="B11" s="714" t="s">
        <v>565</v>
      </c>
      <c r="C11" s="92" t="s">
        <v>515</v>
      </c>
      <c r="D11" s="81">
        <v>65</v>
      </c>
      <c r="E11" s="166">
        <v>73</v>
      </c>
    </row>
    <row r="12" spans="2:5" ht="24.95" customHeight="1">
      <c r="B12" s="715"/>
      <c r="C12" s="92" t="s">
        <v>516</v>
      </c>
      <c r="D12" s="310">
        <v>24</v>
      </c>
      <c r="E12" s="168">
        <v>27</v>
      </c>
    </row>
    <row r="13" spans="2:5" ht="24.95" customHeight="1">
      <c r="B13" s="586" t="s">
        <v>0</v>
      </c>
      <c r="C13" s="586"/>
      <c r="D13" s="336">
        <f>SUM(D11:D12)</f>
        <v>89</v>
      </c>
      <c r="E13" s="336">
        <f>SUM(E11:E12)</f>
        <v>100</v>
      </c>
    </row>
    <row r="14" spans="2:5" ht="24.95" customHeight="1">
      <c r="B14" s="714" t="s">
        <v>566</v>
      </c>
      <c r="C14" s="65" t="s">
        <v>187</v>
      </c>
      <c r="D14" s="81">
        <v>21</v>
      </c>
      <c r="E14" s="81">
        <v>23.6</v>
      </c>
    </row>
    <row r="15" spans="2:5" ht="24.95" customHeight="1">
      <c r="B15" s="715"/>
      <c r="C15" s="93" t="s">
        <v>188</v>
      </c>
      <c r="D15" s="310">
        <v>68</v>
      </c>
      <c r="E15" s="310">
        <v>76.400000000000006</v>
      </c>
    </row>
    <row r="16" spans="2:5" ht="24.95" customHeight="1">
      <c r="B16" s="586" t="s">
        <v>0</v>
      </c>
      <c r="C16" s="586"/>
      <c r="D16" s="336">
        <f>SUM(D14:D15)</f>
        <v>89</v>
      </c>
      <c r="E16" s="336">
        <f>SUM(E14:E15)</f>
        <v>100</v>
      </c>
    </row>
    <row r="17" spans="2:5" ht="29.25" customHeight="1">
      <c r="B17" s="714" t="s">
        <v>567</v>
      </c>
      <c r="C17" s="94" t="s">
        <v>517</v>
      </c>
      <c r="D17" s="81">
        <v>79</v>
      </c>
      <c r="E17" s="81">
        <v>88.8</v>
      </c>
    </row>
    <row r="18" spans="2:5" ht="29.25" customHeight="1">
      <c r="B18" s="715"/>
      <c r="C18" s="93" t="s">
        <v>518</v>
      </c>
      <c r="D18" s="159">
        <v>10</v>
      </c>
      <c r="E18" s="159">
        <v>11.2</v>
      </c>
    </row>
    <row r="19" spans="2:5" ht="24.95" customHeight="1" thickBot="1">
      <c r="B19" s="642" t="s">
        <v>0</v>
      </c>
      <c r="C19" s="642"/>
      <c r="D19" s="316">
        <f>SUM(D17:D18)</f>
        <v>89</v>
      </c>
      <c r="E19" s="316">
        <f>SUM(E17:E18)</f>
        <v>100</v>
      </c>
    </row>
    <row r="20" spans="2:5" ht="32.25" customHeight="1" thickTop="1">
      <c r="B20" s="716" t="s">
        <v>613</v>
      </c>
      <c r="C20" s="716"/>
      <c r="D20" s="716"/>
      <c r="E20" s="716"/>
    </row>
    <row r="21" spans="2:5" ht="27" customHeight="1">
      <c r="B21" s="663"/>
      <c r="C21" s="663"/>
      <c r="D21" s="42"/>
      <c r="E21" s="42"/>
    </row>
    <row r="22" spans="2:5" ht="27.75" hidden="1" customHeight="1">
      <c r="B22" s="663"/>
      <c r="C22" s="663"/>
      <c r="D22" s="42"/>
      <c r="E22" s="42"/>
    </row>
    <row r="23" spans="2:5" ht="23.25" customHeight="1"/>
    <row r="24" spans="2:5" ht="25.5" customHeight="1">
      <c r="B24" s="495" t="s">
        <v>532</v>
      </c>
      <c r="C24" s="589">
        <v>71</v>
      </c>
      <c r="D24" s="589"/>
      <c r="E24" s="589"/>
    </row>
    <row r="25" spans="2:5" ht="27" customHeight="1"/>
    <row r="26" spans="2:5" ht="27" customHeight="1"/>
    <row r="27" spans="2:5" ht="27" customHeight="1"/>
    <row r="28" spans="2:5" ht="27" customHeight="1"/>
    <row r="29" spans="2:5" ht="27" customHeight="1"/>
    <row r="30" spans="2:5" ht="27" customHeight="1"/>
    <row r="31" spans="2:5" ht="27" customHeight="1"/>
    <row r="32" spans="2:5"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sheetData>
  <mergeCells count="18">
    <mergeCell ref="C24:E24"/>
    <mergeCell ref="B13:C13"/>
    <mergeCell ref="B16:C16"/>
    <mergeCell ref="B2:E2"/>
    <mergeCell ref="B3:E3"/>
    <mergeCell ref="B4:C5"/>
    <mergeCell ref="D4:E4"/>
    <mergeCell ref="B6:B7"/>
    <mergeCell ref="B8:C8"/>
    <mergeCell ref="B10:C10"/>
    <mergeCell ref="B9:C9"/>
    <mergeCell ref="B22:C22"/>
    <mergeCell ref="B11:B12"/>
    <mergeCell ref="B14:B15"/>
    <mergeCell ref="B17:B18"/>
    <mergeCell ref="B19:C19"/>
    <mergeCell ref="B21:C21"/>
    <mergeCell ref="B20:E20"/>
  </mergeCells>
  <printOptions horizontalCentered="1"/>
  <pageMargins left="0.51181102362204722" right="0.51181102362204722" top="0.59055118110236227" bottom="0.19685039370078741" header="0.31496062992125984" footer="0.31496062992125984"/>
  <pageSetup paperSize="9" scale="95" orientation="landscape" r:id="rId1"/>
  <headerFooter differentOddEven="1">
    <oddHeader>&amp;C&amp;"AL-Mohanad Bold,غامق"&amp;12&amp;K07-020المسح البيئي في العراق لقطاع الصناعة لسنة &amp;"Times New Roman,غامق"2012</oddHeader>
  </headerFooter>
  <drawing r:id="rId2"/>
</worksheet>
</file>

<file path=xl/worksheets/sheet29.xml><?xml version="1.0" encoding="utf-8"?>
<worksheet xmlns="http://schemas.openxmlformats.org/spreadsheetml/2006/main" xmlns:r="http://schemas.openxmlformats.org/officeDocument/2006/relationships">
  <sheetPr>
    <tabColor theme="6" tint="-0.249977111117893"/>
  </sheetPr>
  <dimension ref="B1:F47"/>
  <sheetViews>
    <sheetView rightToLeft="1" view="pageBreakPreview" zoomScaleSheetLayoutView="100" workbookViewId="0">
      <selection activeCell="K7" sqref="K7"/>
    </sheetView>
  </sheetViews>
  <sheetFormatPr defaultColWidth="9.125" defaultRowHeight="14.25"/>
  <cols>
    <col min="1" max="1" width="9.125" style="57"/>
    <col min="2" max="2" width="29.375" style="57" customWidth="1"/>
    <col min="3" max="3" width="27.25" style="57" customWidth="1"/>
    <col min="4" max="4" width="18" style="57" customWidth="1"/>
    <col min="5" max="5" width="14" style="57" customWidth="1"/>
    <col min="6" max="16384" width="9.125" style="57"/>
  </cols>
  <sheetData>
    <row r="1" spans="2:5" ht="6" customHeight="1"/>
    <row r="2" spans="2:5" ht="25.5" customHeight="1">
      <c r="B2" s="601" t="s">
        <v>226</v>
      </c>
      <c r="C2" s="601"/>
      <c r="D2" s="601"/>
      <c r="E2" s="601"/>
    </row>
    <row r="3" spans="2:5" ht="27.95" customHeight="1" thickBot="1">
      <c r="B3" s="634" t="s">
        <v>614</v>
      </c>
      <c r="C3" s="634"/>
      <c r="D3" s="634"/>
      <c r="E3" s="634"/>
    </row>
    <row r="4" spans="2:5" ht="27" customHeight="1" thickTop="1">
      <c r="B4" s="595" t="s">
        <v>136</v>
      </c>
      <c r="C4" s="595"/>
      <c r="D4" s="579" t="s">
        <v>186</v>
      </c>
      <c r="E4" s="579"/>
    </row>
    <row r="5" spans="2:5" ht="27" customHeight="1">
      <c r="B5" s="596"/>
      <c r="C5" s="596"/>
      <c r="D5" s="3" t="s">
        <v>52</v>
      </c>
      <c r="E5" s="3" t="s">
        <v>73</v>
      </c>
    </row>
    <row r="6" spans="2:5" ht="35.1" customHeight="1">
      <c r="B6" s="714" t="s">
        <v>568</v>
      </c>
      <c r="C6" s="95" t="s">
        <v>192</v>
      </c>
      <c r="D6" s="209">
        <v>1232</v>
      </c>
      <c r="E6" s="210">
        <f>D6/1443*100</f>
        <v>85.377685377685381</v>
      </c>
    </row>
    <row r="7" spans="2:5" ht="35.1" customHeight="1">
      <c r="B7" s="717"/>
      <c r="C7" s="2" t="s">
        <v>189</v>
      </c>
      <c r="D7" s="211">
        <v>109</v>
      </c>
      <c r="E7" s="428">
        <f t="shared" ref="E7:E9" si="0">D7/1443*100</f>
        <v>7.5537075537075529</v>
      </c>
    </row>
    <row r="8" spans="2:5" ht="35.1" customHeight="1">
      <c r="B8" s="717"/>
      <c r="C8" s="2" t="s">
        <v>190</v>
      </c>
      <c r="D8" s="213">
        <v>38</v>
      </c>
      <c r="E8" s="212">
        <f t="shared" si="0"/>
        <v>2.6334026334026333</v>
      </c>
    </row>
    <row r="9" spans="2:5" ht="35.1" customHeight="1">
      <c r="B9" s="715"/>
      <c r="C9" s="96" t="s">
        <v>191</v>
      </c>
      <c r="D9" s="214">
        <v>64</v>
      </c>
      <c r="E9" s="215">
        <f t="shared" si="0"/>
        <v>4.4352044352044349</v>
      </c>
    </row>
    <row r="10" spans="2:5" ht="35.1" customHeight="1">
      <c r="B10" s="717" t="s">
        <v>292</v>
      </c>
      <c r="C10" s="90" t="s">
        <v>193</v>
      </c>
      <c r="D10" s="377">
        <v>169</v>
      </c>
      <c r="E10" s="378">
        <f>D10/1433*100</f>
        <v>11.79344033496162</v>
      </c>
    </row>
    <row r="11" spans="2:5" ht="35.1" customHeight="1">
      <c r="B11" s="718"/>
      <c r="C11" s="91" t="s">
        <v>194</v>
      </c>
      <c r="D11" s="421">
        <v>1264</v>
      </c>
      <c r="E11" s="168">
        <f>D11/1433*100</f>
        <v>88.206559665038384</v>
      </c>
    </row>
    <row r="12" spans="2:5" ht="36" customHeight="1">
      <c r="B12" s="714" t="s">
        <v>509</v>
      </c>
      <c r="C12" s="90" t="s">
        <v>510</v>
      </c>
      <c r="D12" s="422">
        <v>133</v>
      </c>
      <c r="E12" s="244">
        <f>D12/1433*100</f>
        <v>9.2812281926029314</v>
      </c>
    </row>
    <row r="13" spans="2:5" ht="36" customHeight="1" thickBot="1">
      <c r="B13" s="719"/>
      <c r="C13" s="16" t="s">
        <v>511</v>
      </c>
      <c r="D13" s="82">
        <v>1300</v>
      </c>
      <c r="E13" s="171">
        <f>D13/1433*100</f>
        <v>90.718771807397076</v>
      </c>
    </row>
    <row r="14" spans="2:5" ht="27" customHeight="1" thickTop="1"/>
    <row r="15" spans="2:5" ht="27" customHeight="1"/>
    <row r="16" spans="2:5" ht="21.75" customHeight="1"/>
    <row r="17" spans="2:6" ht="33.75" customHeight="1"/>
    <row r="18" spans="2:6" ht="50.25" customHeight="1"/>
    <row r="19" spans="2:6" ht="25.5" customHeight="1">
      <c r="B19" s="495" t="s">
        <v>532</v>
      </c>
      <c r="C19" s="589">
        <v>72</v>
      </c>
      <c r="D19" s="589"/>
      <c r="E19" s="589"/>
      <c r="F19" s="496"/>
    </row>
    <row r="20" spans="2:6" ht="27" customHeight="1"/>
    <row r="21" spans="2:6" ht="27" customHeight="1"/>
    <row r="22" spans="2:6" ht="27" customHeight="1"/>
    <row r="23" spans="2:6" ht="27" customHeight="1"/>
    <row r="24" spans="2:6" ht="27" customHeight="1"/>
    <row r="25" spans="2:6" ht="27" customHeight="1"/>
    <row r="26" spans="2:6" ht="27" customHeight="1"/>
    <row r="27" spans="2:6" ht="27" customHeight="1"/>
    <row r="28" spans="2:6" ht="27" customHeight="1"/>
    <row r="29" spans="2:6" ht="27" customHeight="1"/>
    <row r="30" spans="2:6" ht="27" customHeight="1"/>
    <row r="31" spans="2:6" ht="27" customHeight="1"/>
    <row r="32" spans="2:6"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sheetData>
  <mergeCells count="8">
    <mergeCell ref="C19:E19"/>
    <mergeCell ref="B10:B11"/>
    <mergeCell ref="B12:B13"/>
    <mergeCell ref="B6:B9"/>
    <mergeCell ref="B2:E2"/>
    <mergeCell ref="B3:E3"/>
    <mergeCell ref="B4:C5"/>
    <mergeCell ref="D4:E4"/>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Bold,غامق"&amp;12&amp;K07-017المسح البيئي في العراق لقطاع الصناعة لسنة &amp;"Times New Roman,غامق"2012</oddHeader>
  </headerFooter>
  <drawing r:id="rId2"/>
</worksheet>
</file>

<file path=xl/worksheets/sheet3.xml><?xml version="1.0" encoding="utf-8"?>
<worksheet xmlns="http://schemas.openxmlformats.org/spreadsheetml/2006/main" xmlns:r="http://schemas.openxmlformats.org/officeDocument/2006/relationships">
  <sheetPr>
    <tabColor theme="6" tint="-0.249977111117893"/>
  </sheetPr>
  <dimension ref="A1:D46"/>
  <sheetViews>
    <sheetView rightToLeft="1" view="pageBreakPreview" topLeftCell="A31" zoomScaleSheetLayoutView="100" workbookViewId="0">
      <selection activeCell="P7" sqref="P7"/>
    </sheetView>
  </sheetViews>
  <sheetFormatPr defaultColWidth="9.125" defaultRowHeight="15"/>
  <cols>
    <col min="1" max="1" width="38.125" style="57" customWidth="1"/>
    <col min="2" max="2" width="12.25" style="284" customWidth="1"/>
    <col min="3" max="3" width="17.125" style="57" customWidth="1"/>
    <col min="4" max="4" width="18" style="57" customWidth="1"/>
    <col min="5" max="16384" width="9.125" style="57"/>
  </cols>
  <sheetData>
    <row r="1" spans="1:4" ht="33" customHeight="1">
      <c r="A1" s="601" t="s">
        <v>3</v>
      </c>
      <c r="B1" s="601"/>
      <c r="C1" s="601"/>
      <c r="D1" s="601"/>
    </row>
    <row r="2" spans="1:4" ht="27.75" customHeight="1" thickBot="1">
      <c r="A2" s="591" t="s">
        <v>589</v>
      </c>
      <c r="B2" s="591"/>
      <c r="C2" s="591"/>
      <c r="D2" s="591"/>
    </row>
    <row r="3" spans="1:4" ht="27.75" customHeight="1" thickTop="1">
      <c r="A3" s="595" t="s">
        <v>105</v>
      </c>
      <c r="B3" s="597" t="s">
        <v>4</v>
      </c>
      <c r="C3" s="595" t="s">
        <v>231</v>
      </c>
      <c r="D3" s="595"/>
    </row>
    <row r="4" spans="1:4" ht="27" customHeight="1">
      <c r="A4" s="596"/>
      <c r="B4" s="598"/>
      <c r="C4" s="50" t="s">
        <v>72</v>
      </c>
      <c r="D4" s="3" t="s">
        <v>73</v>
      </c>
    </row>
    <row r="5" spans="1:4" ht="26.1" customHeight="1">
      <c r="A5" s="2" t="s">
        <v>5</v>
      </c>
      <c r="B5" s="80">
        <v>15</v>
      </c>
      <c r="C5" s="176">
        <v>4</v>
      </c>
      <c r="D5" s="81">
        <v>0.3</v>
      </c>
    </row>
    <row r="6" spans="1:4" ht="26.1" customHeight="1">
      <c r="A6" s="2" t="s">
        <v>6</v>
      </c>
      <c r="B6" s="80">
        <v>16</v>
      </c>
      <c r="C6" s="80">
        <v>0</v>
      </c>
      <c r="D6" s="158">
        <v>0</v>
      </c>
    </row>
    <row r="7" spans="1:4" ht="26.1" customHeight="1">
      <c r="A7" s="2" t="s">
        <v>7</v>
      </c>
      <c r="B7" s="80">
        <v>17</v>
      </c>
      <c r="C7" s="177">
        <v>5</v>
      </c>
      <c r="D7" s="81">
        <v>0.3</v>
      </c>
    </row>
    <row r="8" spans="1:4" ht="26.1" customHeight="1">
      <c r="A8" s="2" t="s">
        <v>8</v>
      </c>
      <c r="B8" s="80">
        <v>18</v>
      </c>
      <c r="C8" s="179">
        <v>1</v>
      </c>
      <c r="D8" s="80">
        <v>0.1</v>
      </c>
    </row>
    <row r="9" spans="1:4" ht="26.1" customHeight="1">
      <c r="A9" s="2" t="s">
        <v>9</v>
      </c>
      <c r="B9" s="80">
        <v>19</v>
      </c>
      <c r="C9" s="179">
        <v>3</v>
      </c>
      <c r="D9" s="81">
        <v>0.2</v>
      </c>
    </row>
    <row r="10" spans="1:4" ht="26.1" customHeight="1">
      <c r="A10" s="2" t="s">
        <v>167</v>
      </c>
      <c r="B10" s="80">
        <v>20</v>
      </c>
      <c r="C10" s="80">
        <v>0</v>
      </c>
      <c r="D10" s="158">
        <v>0</v>
      </c>
    </row>
    <row r="11" spans="1:4" ht="26.1" customHeight="1">
      <c r="A11" s="2" t="s">
        <v>14</v>
      </c>
      <c r="B11" s="80">
        <v>21</v>
      </c>
      <c r="C11" s="180">
        <v>1</v>
      </c>
      <c r="D11" s="81">
        <v>0.1</v>
      </c>
    </row>
    <row r="12" spans="1:4" ht="26.1" customHeight="1">
      <c r="A12" s="2" t="s">
        <v>534</v>
      </c>
      <c r="B12" s="80">
        <v>22</v>
      </c>
      <c r="C12" s="179">
        <v>5</v>
      </c>
      <c r="D12" s="80">
        <v>0.3</v>
      </c>
    </row>
    <row r="13" spans="1:4" ht="26.1" customHeight="1">
      <c r="A13" s="2" t="s">
        <v>100</v>
      </c>
      <c r="B13" s="80">
        <v>23</v>
      </c>
      <c r="C13" s="179">
        <v>2</v>
      </c>
      <c r="D13" s="80">
        <v>0.1</v>
      </c>
    </row>
    <row r="14" spans="1:4" ht="26.1" customHeight="1">
      <c r="A14" s="2" t="s">
        <v>10</v>
      </c>
      <c r="B14" s="202">
        <v>24</v>
      </c>
      <c r="C14" s="179">
        <v>6</v>
      </c>
      <c r="D14" s="81">
        <v>0.4</v>
      </c>
    </row>
    <row r="15" spans="1:4" ht="26.1" customHeight="1">
      <c r="A15" s="47" t="s">
        <v>11</v>
      </c>
      <c r="B15" s="159">
        <v>25</v>
      </c>
      <c r="C15" s="179">
        <v>8</v>
      </c>
      <c r="D15" s="80">
        <v>0.6</v>
      </c>
    </row>
    <row r="16" spans="1:4" ht="26.1" customHeight="1">
      <c r="A16" s="2" t="s">
        <v>12</v>
      </c>
      <c r="B16" s="80">
        <v>26</v>
      </c>
      <c r="C16" s="179">
        <v>8</v>
      </c>
      <c r="D16" s="80">
        <v>0.6</v>
      </c>
    </row>
    <row r="17" spans="1:4" ht="26.1" customHeight="1" thickBot="1">
      <c r="A17" s="16" t="s">
        <v>13</v>
      </c>
      <c r="B17" s="82">
        <v>27</v>
      </c>
      <c r="C17" s="178">
        <v>1</v>
      </c>
      <c r="D17" s="82">
        <v>0.1</v>
      </c>
    </row>
    <row r="18" spans="1:4" ht="26.1" customHeight="1" thickTop="1">
      <c r="A18" s="17"/>
      <c r="B18" s="202"/>
      <c r="C18" s="6"/>
      <c r="D18" s="45" t="s">
        <v>25</v>
      </c>
    </row>
    <row r="19" spans="1:4" ht="16.5" customHeight="1">
      <c r="A19" s="17"/>
      <c r="B19" s="202"/>
      <c r="C19" s="6"/>
      <c r="D19" s="6"/>
    </row>
    <row r="20" spans="1:4" ht="16.5" customHeight="1">
      <c r="A20" s="17"/>
      <c r="B20" s="202"/>
      <c r="C20" s="6"/>
      <c r="D20" s="6"/>
    </row>
    <row r="21" spans="1:4" ht="21" customHeight="1">
      <c r="A21" s="73"/>
      <c r="B21" s="202"/>
      <c r="C21" s="6"/>
      <c r="D21" s="45"/>
    </row>
    <row r="22" spans="1:4" ht="25.5" customHeight="1">
      <c r="A22" s="495" t="s">
        <v>533</v>
      </c>
      <c r="B22" s="494">
        <v>45</v>
      </c>
      <c r="C22" s="495"/>
      <c r="D22" s="494"/>
    </row>
    <row r="23" spans="1:4" ht="1.5" customHeight="1"/>
    <row r="24" spans="1:4" ht="34.5" customHeight="1">
      <c r="A24" s="601" t="s">
        <v>223</v>
      </c>
      <c r="B24" s="601"/>
      <c r="C24" s="601"/>
      <c r="D24" s="601"/>
    </row>
    <row r="25" spans="1:4" ht="30" customHeight="1" thickBot="1">
      <c r="A25" s="591" t="s">
        <v>589</v>
      </c>
      <c r="B25" s="591"/>
      <c r="C25" s="591"/>
      <c r="D25" s="591"/>
    </row>
    <row r="26" spans="1:4" ht="26.1" customHeight="1" thickTop="1">
      <c r="A26" s="595" t="s">
        <v>105</v>
      </c>
      <c r="B26" s="597" t="s">
        <v>4</v>
      </c>
      <c r="C26" s="595" t="s">
        <v>230</v>
      </c>
      <c r="D26" s="595"/>
    </row>
    <row r="27" spans="1:4" ht="26.1" customHeight="1">
      <c r="A27" s="596"/>
      <c r="B27" s="598"/>
      <c r="C27" s="50" t="s">
        <v>72</v>
      </c>
      <c r="D27" s="3" t="s">
        <v>73</v>
      </c>
    </row>
    <row r="28" spans="1:4" ht="26.1" customHeight="1">
      <c r="A28" s="2" t="s">
        <v>168</v>
      </c>
      <c r="B28" s="80">
        <v>28</v>
      </c>
      <c r="C28" s="174">
        <v>14</v>
      </c>
      <c r="D28" s="175">
        <v>0.97697138869504541</v>
      </c>
    </row>
    <row r="29" spans="1:4" ht="26.1" customHeight="1">
      <c r="A29" s="2" t="s">
        <v>15</v>
      </c>
      <c r="B29" s="80">
        <v>29</v>
      </c>
      <c r="C29" s="80">
        <v>0</v>
      </c>
      <c r="D29" s="158">
        <v>0</v>
      </c>
    </row>
    <row r="30" spans="1:4" ht="26.1" customHeight="1">
      <c r="A30" s="2" t="s">
        <v>101</v>
      </c>
      <c r="B30" s="80">
        <v>30</v>
      </c>
      <c r="C30" s="80">
        <v>0</v>
      </c>
      <c r="D30" s="158">
        <v>0</v>
      </c>
    </row>
    <row r="31" spans="1:4" ht="26.1" customHeight="1">
      <c r="A31" s="2" t="s">
        <v>16</v>
      </c>
      <c r="B31" s="80">
        <v>31</v>
      </c>
      <c r="C31" s="181">
        <v>3</v>
      </c>
      <c r="D31" s="158">
        <v>0.2</v>
      </c>
    </row>
    <row r="32" spans="1:4" ht="26.1" customHeight="1">
      <c r="A32" s="2" t="s">
        <v>17</v>
      </c>
      <c r="B32" s="80">
        <v>32</v>
      </c>
      <c r="C32" s="181">
        <v>1</v>
      </c>
      <c r="D32" s="81">
        <v>0.1</v>
      </c>
    </row>
    <row r="33" spans="1:4" ht="26.1" customHeight="1">
      <c r="A33" s="2" t="s">
        <v>18</v>
      </c>
      <c r="B33" s="80">
        <v>33</v>
      </c>
      <c r="C33" s="80">
        <v>0</v>
      </c>
      <c r="D33" s="158">
        <v>0</v>
      </c>
    </row>
    <row r="34" spans="1:4" ht="26.1" customHeight="1">
      <c r="A34" s="2" t="s">
        <v>102</v>
      </c>
      <c r="B34" s="80">
        <v>34</v>
      </c>
      <c r="C34" s="80">
        <v>0</v>
      </c>
      <c r="D34" s="158">
        <v>0</v>
      </c>
    </row>
    <row r="35" spans="1:4" ht="26.1" customHeight="1">
      <c r="A35" s="2" t="s">
        <v>19</v>
      </c>
      <c r="B35" s="80">
        <v>35</v>
      </c>
      <c r="C35" s="181">
        <v>1</v>
      </c>
      <c r="D35" s="81">
        <v>0.1</v>
      </c>
    </row>
    <row r="36" spans="1:4" ht="26.1" customHeight="1">
      <c r="A36" s="2" t="s">
        <v>103</v>
      </c>
      <c r="B36" s="80">
        <v>36</v>
      </c>
      <c r="C36" s="181">
        <v>5</v>
      </c>
      <c r="D36" s="158">
        <v>0.3</v>
      </c>
    </row>
    <row r="37" spans="1:4" ht="26.1" customHeight="1">
      <c r="A37" s="2" t="s">
        <v>104</v>
      </c>
      <c r="B37" s="80">
        <v>37</v>
      </c>
      <c r="C37" s="80">
        <v>0</v>
      </c>
      <c r="D37" s="158">
        <v>0</v>
      </c>
    </row>
    <row r="38" spans="1:4" ht="26.1" customHeight="1">
      <c r="A38" s="47" t="s">
        <v>20</v>
      </c>
      <c r="B38" s="159">
        <v>40</v>
      </c>
      <c r="C38" s="159">
        <v>0</v>
      </c>
      <c r="D38" s="160">
        <v>0</v>
      </c>
    </row>
    <row r="39" spans="1:4" ht="26.1" customHeight="1">
      <c r="A39" s="600" t="s">
        <v>405</v>
      </c>
      <c r="B39" s="600"/>
      <c r="C39" s="182">
        <v>68</v>
      </c>
      <c r="D39" s="185">
        <f>C39/C41*100</f>
        <v>4.7452896022330782</v>
      </c>
    </row>
    <row r="40" spans="1:4" ht="25.5" customHeight="1">
      <c r="A40" s="600" t="s">
        <v>404</v>
      </c>
      <c r="B40" s="600"/>
      <c r="C40" s="182">
        <v>1365</v>
      </c>
      <c r="D40" s="185">
        <f>C40/C41*100</f>
        <v>95.254710397766914</v>
      </c>
    </row>
    <row r="41" spans="1:4" ht="25.5" customHeight="1" thickBot="1">
      <c r="A41" s="594" t="s">
        <v>0</v>
      </c>
      <c r="B41" s="594"/>
      <c r="C41" s="172">
        <f>SUM(C39:C40)</f>
        <v>1433</v>
      </c>
      <c r="D41" s="173">
        <f>SUM(D39:D40)</f>
        <v>99.999999999999986</v>
      </c>
    </row>
    <row r="42" spans="1:4" ht="15.75" thickTop="1"/>
    <row r="43" spans="1:4" ht="7.5" customHeight="1"/>
    <row r="44" spans="1:4" ht="22.5" customHeight="1"/>
    <row r="45" spans="1:4" ht="28.5" customHeight="1"/>
    <row r="46" spans="1:4" ht="27" customHeight="1">
      <c r="A46" s="495" t="s">
        <v>533</v>
      </c>
      <c r="B46" s="494">
        <v>46</v>
      </c>
      <c r="C46" s="495"/>
    </row>
  </sheetData>
  <mergeCells count="13">
    <mergeCell ref="A24:D24"/>
    <mergeCell ref="A1:D1"/>
    <mergeCell ref="A2:D2"/>
    <mergeCell ref="A3:A4"/>
    <mergeCell ref="B3:B4"/>
    <mergeCell ref="C3:D3"/>
    <mergeCell ref="A25:D25"/>
    <mergeCell ref="A26:A27"/>
    <mergeCell ref="B26:B27"/>
    <mergeCell ref="C26:D26"/>
    <mergeCell ref="A41:B41"/>
    <mergeCell ref="A40:B40"/>
    <mergeCell ref="A39:B39"/>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Bold,غامق"&amp;12&amp;K07-016المسح البيئي في العراق لقطاع الصناعة لسنة &amp;"Times New Roman,غامق"2012</oddHeader>
  </headerFooter>
  <drawing r:id="rId2"/>
</worksheet>
</file>

<file path=xl/worksheets/sheet30.xml><?xml version="1.0" encoding="utf-8"?>
<worksheet xmlns="http://schemas.openxmlformats.org/spreadsheetml/2006/main" xmlns:r="http://schemas.openxmlformats.org/officeDocument/2006/relationships">
  <sheetPr>
    <tabColor theme="6" tint="-0.249977111117893"/>
  </sheetPr>
  <dimension ref="A1:E40"/>
  <sheetViews>
    <sheetView rightToLeft="1" view="pageBreakPreview" topLeftCell="B1" zoomScaleSheetLayoutView="100" workbookViewId="0">
      <selection activeCell="F1" sqref="F1:W1048576"/>
    </sheetView>
  </sheetViews>
  <sheetFormatPr defaultColWidth="9.125" defaultRowHeight="14.25"/>
  <cols>
    <col min="1" max="1" width="24.125" style="57" customWidth="1"/>
    <col min="2" max="2" width="40.625" style="57" customWidth="1"/>
    <col min="3" max="3" width="18.625" style="57" customWidth="1"/>
    <col min="4" max="4" width="15.375" style="57" customWidth="1"/>
    <col min="5" max="5" width="2.75" style="57" customWidth="1"/>
    <col min="6" max="16384" width="9.125" style="57"/>
  </cols>
  <sheetData>
    <row r="1" spans="1:4" ht="4.5" customHeight="1"/>
    <row r="2" spans="1:4" ht="22.5" customHeight="1">
      <c r="A2" s="601" t="s">
        <v>227</v>
      </c>
      <c r="B2" s="601"/>
      <c r="C2" s="601"/>
      <c r="D2" s="601"/>
    </row>
    <row r="3" spans="1:4" ht="27.75" customHeight="1" thickBot="1">
      <c r="A3" s="638" t="s">
        <v>615</v>
      </c>
      <c r="B3" s="638"/>
      <c r="C3" s="638"/>
      <c r="D3" s="638"/>
    </row>
    <row r="4" spans="1:4" ht="29.25" customHeight="1" thickTop="1">
      <c r="A4" s="722" t="s">
        <v>185</v>
      </c>
      <c r="B4" s="722"/>
      <c r="C4" s="507" t="s">
        <v>524</v>
      </c>
      <c r="D4" s="507" t="s">
        <v>73</v>
      </c>
    </row>
    <row r="5" spans="1:4" ht="26.1" customHeight="1">
      <c r="A5" s="604" t="s">
        <v>218</v>
      </c>
      <c r="B5" s="65" t="s">
        <v>195</v>
      </c>
      <c r="C5" s="471">
        <v>3579.8259999999996</v>
      </c>
      <c r="D5" s="218">
        <f>C5/C$12*100</f>
        <v>13.723114804725151</v>
      </c>
    </row>
    <row r="6" spans="1:4" ht="26.1" customHeight="1">
      <c r="A6" s="654"/>
      <c r="B6" s="66" t="s">
        <v>196</v>
      </c>
      <c r="C6" s="472">
        <v>1348.961</v>
      </c>
      <c r="D6" s="428">
        <f t="shared" ref="D6:D11" si="0">C6/C$12*100</f>
        <v>5.1711861610304091</v>
      </c>
    </row>
    <row r="7" spans="1:4" ht="26.1" customHeight="1">
      <c r="A7" s="654"/>
      <c r="B7" s="65" t="s">
        <v>197</v>
      </c>
      <c r="C7" s="472">
        <v>10134.169</v>
      </c>
      <c r="D7" s="428">
        <f t="shared" si="0"/>
        <v>38.848917415954489</v>
      </c>
    </row>
    <row r="8" spans="1:4" ht="26.1" customHeight="1">
      <c r="A8" s="654"/>
      <c r="B8" s="65" t="s">
        <v>198</v>
      </c>
      <c r="C8" s="472">
        <v>133.929</v>
      </c>
      <c r="D8" s="428">
        <f t="shared" si="0"/>
        <v>0.51341127828057431</v>
      </c>
    </row>
    <row r="9" spans="1:4" ht="26.1" customHeight="1">
      <c r="A9" s="654"/>
      <c r="B9" s="65" t="s">
        <v>199</v>
      </c>
      <c r="C9" s="472">
        <v>935.77800000000002</v>
      </c>
      <c r="D9" s="428">
        <f t="shared" si="0"/>
        <v>3.5872662318604571</v>
      </c>
    </row>
    <row r="10" spans="1:4" ht="26.1" customHeight="1">
      <c r="A10" s="654"/>
      <c r="B10" s="65" t="s">
        <v>200</v>
      </c>
      <c r="C10" s="472">
        <v>1277.441</v>
      </c>
      <c r="D10" s="428">
        <f t="shared" si="0"/>
        <v>4.8970172011888016</v>
      </c>
    </row>
    <row r="11" spans="1:4" ht="30.75" customHeight="1">
      <c r="A11" s="606"/>
      <c r="B11" s="67" t="s">
        <v>219</v>
      </c>
      <c r="C11" s="472">
        <v>8676</v>
      </c>
      <c r="D11" s="218">
        <f t="shared" si="0"/>
        <v>33.259086906960121</v>
      </c>
    </row>
    <row r="12" spans="1:4" ht="25.5" customHeight="1">
      <c r="A12" s="30"/>
      <c r="B12" s="64" t="s">
        <v>49</v>
      </c>
      <c r="C12" s="473">
        <f>SUM(C5:C11)</f>
        <v>26086.103999999999</v>
      </c>
      <c r="D12" s="447">
        <f>C12/C31*100</f>
        <v>50.579015543087046</v>
      </c>
    </row>
    <row r="13" spans="1:4" ht="26.1" customHeight="1">
      <c r="A13" s="604" t="s">
        <v>206</v>
      </c>
      <c r="B13" s="65" t="s">
        <v>205</v>
      </c>
      <c r="C13" s="474">
        <v>2585.98</v>
      </c>
      <c r="D13" s="428">
        <f>C13/C$20*100</f>
        <v>22.893087128346313</v>
      </c>
    </row>
    <row r="14" spans="1:4" ht="26.1" customHeight="1">
      <c r="A14" s="654"/>
      <c r="B14" s="65" t="s">
        <v>201</v>
      </c>
      <c r="C14" s="472">
        <v>215.03100000000001</v>
      </c>
      <c r="D14" s="428">
        <f t="shared" ref="D14:D19" si="1">C14/C$20*100</f>
        <v>1.9036200660080265</v>
      </c>
    </row>
    <row r="15" spans="1:4" ht="24" customHeight="1">
      <c r="A15" s="654"/>
      <c r="B15" s="65" t="s">
        <v>74</v>
      </c>
      <c r="C15" s="472">
        <v>61.103000000000002</v>
      </c>
      <c r="D15" s="428">
        <f t="shared" si="1"/>
        <v>0.5409308280819437</v>
      </c>
    </row>
    <row r="16" spans="1:4" ht="26.1" customHeight="1">
      <c r="A16" s="654"/>
      <c r="B16" s="65" t="s">
        <v>202</v>
      </c>
      <c r="C16" s="472">
        <v>85.936000000000007</v>
      </c>
      <c r="D16" s="428">
        <f t="shared" si="1"/>
        <v>0.76077167474673779</v>
      </c>
    </row>
    <row r="17" spans="1:5" ht="26.1" customHeight="1">
      <c r="A17" s="654"/>
      <c r="B17" s="65" t="s">
        <v>75</v>
      </c>
      <c r="C17" s="472">
        <v>734.87300000000005</v>
      </c>
      <c r="D17" s="428">
        <f t="shared" si="1"/>
        <v>6.5056619220834042</v>
      </c>
    </row>
    <row r="18" spans="1:5" ht="26.1" customHeight="1">
      <c r="A18" s="654"/>
      <c r="B18" s="65" t="s">
        <v>203</v>
      </c>
      <c r="C18" s="472">
        <v>80.350999999999999</v>
      </c>
      <c r="D18" s="428">
        <f t="shared" si="1"/>
        <v>0.71132895221531267</v>
      </c>
    </row>
    <row r="19" spans="1:5" ht="26.1" customHeight="1">
      <c r="A19" s="606"/>
      <c r="B19" s="65" t="s">
        <v>294</v>
      </c>
      <c r="C19" s="472">
        <v>7532.6250000000018</v>
      </c>
      <c r="D19" s="428">
        <f t="shared" si="1"/>
        <v>66.684599428518268</v>
      </c>
    </row>
    <row r="20" spans="1:5" ht="27" customHeight="1" thickBot="1">
      <c r="A20" s="7"/>
      <c r="B20" s="68" t="s">
        <v>49</v>
      </c>
      <c r="C20" s="475">
        <f>SUM(C13:C19)</f>
        <v>11295.899000000001</v>
      </c>
      <c r="D20" s="448">
        <f>C20/C31*100</f>
        <v>21.901908046297049</v>
      </c>
    </row>
    <row r="21" spans="1:5" ht="29.25" customHeight="1" thickTop="1" thickBot="1">
      <c r="A21" s="723" t="s">
        <v>293</v>
      </c>
      <c r="B21" s="723"/>
      <c r="C21" s="514">
        <v>951.77099999999996</v>
      </c>
      <c r="D21" s="449"/>
    </row>
    <row r="22" spans="1:5" ht="15" thickTop="1">
      <c r="D22" s="45" t="s">
        <v>25</v>
      </c>
    </row>
    <row r="23" spans="1:5" ht="23.25" customHeight="1">
      <c r="A23" s="495" t="s">
        <v>532</v>
      </c>
      <c r="B23" s="589">
        <v>73</v>
      </c>
      <c r="C23" s="589"/>
      <c r="D23" s="589"/>
      <c r="E23" s="589"/>
    </row>
    <row r="24" spans="1:5" ht="36.75" customHeight="1">
      <c r="A24" s="601" t="s">
        <v>228</v>
      </c>
      <c r="B24" s="601"/>
      <c r="C24" s="601"/>
      <c r="D24" s="601"/>
    </row>
    <row r="25" spans="1:5" ht="36.75" customHeight="1" thickBot="1">
      <c r="A25" s="638" t="s">
        <v>616</v>
      </c>
      <c r="B25" s="638"/>
      <c r="C25" s="638"/>
      <c r="D25" s="638"/>
    </row>
    <row r="26" spans="1:5" ht="32.25" customHeight="1" thickTop="1">
      <c r="A26" s="722" t="s">
        <v>185</v>
      </c>
      <c r="B26" s="722"/>
      <c r="C26" s="517" t="s">
        <v>524</v>
      </c>
      <c r="D26" s="517" t="s">
        <v>73</v>
      </c>
    </row>
    <row r="27" spans="1:5" ht="35.1" customHeight="1">
      <c r="A27" s="604" t="s">
        <v>208</v>
      </c>
      <c r="B27" s="65" t="s">
        <v>207</v>
      </c>
      <c r="C27" s="471">
        <v>4912.5900000000011</v>
      </c>
      <c r="D27" s="218">
        <f>C27/C$29*100</f>
        <v>71.499763200033527</v>
      </c>
    </row>
    <row r="28" spans="1:5" ht="35.1" customHeight="1">
      <c r="A28" s="654"/>
      <c r="B28" s="65" t="s">
        <v>209</v>
      </c>
      <c r="C28" s="472">
        <v>1958.1880000000001</v>
      </c>
      <c r="D28" s="215">
        <f>C28/C$29*100</f>
        <v>28.500236799966462</v>
      </c>
    </row>
    <row r="29" spans="1:5" ht="35.1" customHeight="1">
      <c r="A29" s="30"/>
      <c r="B29" s="64" t="s">
        <v>49</v>
      </c>
      <c r="C29" s="473">
        <v>6870.7780000000021</v>
      </c>
      <c r="D29" s="447">
        <f>C29/C31*100</f>
        <v>13.321927538704156</v>
      </c>
    </row>
    <row r="30" spans="1:5" ht="45.75" customHeight="1">
      <c r="A30" s="721" t="s">
        <v>541</v>
      </c>
      <c r="B30" s="721"/>
      <c r="C30" s="471">
        <v>7322.1729999999998</v>
      </c>
      <c r="D30" s="218">
        <f>C30/C31*100</f>
        <v>14.197148871911741</v>
      </c>
    </row>
    <row r="31" spans="1:5" ht="37.5" customHeight="1" thickBot="1">
      <c r="A31" s="720" t="s">
        <v>204</v>
      </c>
      <c r="B31" s="720"/>
      <c r="C31" s="475">
        <f>C12+C20+C29+C30</f>
        <v>51574.954000000005</v>
      </c>
      <c r="D31" s="448">
        <f>D12+D20+D29+D30</f>
        <v>99.999999999999986</v>
      </c>
      <c r="E31" s="283"/>
    </row>
    <row r="32" spans="1:5" ht="37.5" customHeight="1" thickTop="1">
      <c r="A32" s="487"/>
      <c r="B32" s="487"/>
      <c r="C32" s="489"/>
      <c r="D32" s="490"/>
      <c r="E32" s="283"/>
    </row>
    <row r="33" spans="1:5" ht="37.5" customHeight="1">
      <c r="A33" s="487"/>
      <c r="B33" s="487"/>
      <c r="C33" s="489"/>
      <c r="D33" s="490"/>
      <c r="E33" s="283"/>
    </row>
    <row r="34" spans="1:5" ht="37.5" customHeight="1">
      <c r="A34" s="487"/>
      <c r="B34" s="487"/>
      <c r="C34" s="489"/>
      <c r="D34" s="490"/>
      <c r="E34" s="283"/>
    </row>
    <row r="35" spans="1:5" ht="37.5" customHeight="1">
      <c r="A35" s="487"/>
      <c r="B35" s="487"/>
      <c r="C35" s="489"/>
      <c r="D35" s="490"/>
      <c r="E35" s="283"/>
    </row>
    <row r="36" spans="1:5" ht="30.75" customHeight="1">
      <c r="A36" s="487"/>
      <c r="B36" s="487"/>
      <c r="C36" s="489"/>
      <c r="D36" s="490"/>
      <c r="E36" s="283"/>
    </row>
    <row r="37" spans="1:5" ht="37.5" hidden="1" customHeight="1">
      <c r="A37" s="487"/>
      <c r="B37" s="487"/>
      <c r="C37" s="489"/>
      <c r="D37" s="490"/>
      <c r="E37" s="283"/>
    </row>
    <row r="38" spans="1:5" ht="44.25" customHeight="1">
      <c r="A38" s="487"/>
      <c r="B38" s="487"/>
      <c r="C38" s="489"/>
      <c r="D38" s="490"/>
      <c r="E38" s="283"/>
    </row>
    <row r="39" spans="1:5" ht="34.5" customHeight="1"/>
    <row r="40" spans="1:5" ht="25.5" customHeight="1">
      <c r="A40" s="495" t="s">
        <v>532</v>
      </c>
      <c r="B40" s="589">
        <v>74</v>
      </c>
      <c r="C40" s="589"/>
      <c r="D40" s="589"/>
      <c r="E40" s="589"/>
    </row>
  </sheetData>
  <mergeCells count="16">
    <mergeCell ref="A2:D2"/>
    <mergeCell ref="A3:D3"/>
    <mergeCell ref="A24:D24"/>
    <mergeCell ref="A25:D25"/>
    <mergeCell ref="A4:B4"/>
    <mergeCell ref="A5:A11"/>
    <mergeCell ref="A13:A19"/>
    <mergeCell ref="A21:B21"/>
    <mergeCell ref="D23:E23"/>
    <mergeCell ref="B23:C23"/>
    <mergeCell ref="D40:E40"/>
    <mergeCell ref="B40:C40"/>
    <mergeCell ref="A31:B31"/>
    <mergeCell ref="A30:B30"/>
    <mergeCell ref="A26:B26"/>
    <mergeCell ref="A27:A28"/>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xl/worksheets/sheet31.xml><?xml version="1.0" encoding="utf-8"?>
<worksheet xmlns="http://schemas.openxmlformats.org/spreadsheetml/2006/main" xmlns:r="http://schemas.openxmlformats.org/officeDocument/2006/relationships">
  <sheetPr>
    <tabColor theme="6" tint="-0.249977111117893"/>
  </sheetPr>
  <dimension ref="A1:J52"/>
  <sheetViews>
    <sheetView rightToLeft="1" view="pageBreakPreview" topLeftCell="A14" zoomScaleSheetLayoutView="100" workbookViewId="0">
      <selection activeCell="N20" sqref="N20"/>
    </sheetView>
  </sheetViews>
  <sheetFormatPr defaultColWidth="9.125" defaultRowHeight="14.25"/>
  <cols>
    <col min="1" max="1" width="17.25" style="11" customWidth="1"/>
    <col min="2" max="2" width="27.375" style="11" customWidth="1"/>
    <col min="3" max="3" width="13.125" style="11" customWidth="1"/>
    <col min="4" max="4" width="11.125" style="11" customWidth="1"/>
    <col min="5" max="5" width="12.25" style="11" customWidth="1"/>
    <col min="6" max="6" width="0.625" style="49" customWidth="1"/>
    <col min="7" max="7" width="12.875" style="11" customWidth="1"/>
    <col min="8" max="8" width="12.75" style="11" customWidth="1"/>
    <col min="9" max="9" width="12.625" style="11" customWidth="1"/>
    <col min="10" max="10" width="14.875" style="11" customWidth="1"/>
    <col min="11" max="16384" width="9.125" style="11"/>
  </cols>
  <sheetData>
    <row r="1" spans="1:10" s="57" customFormat="1" ht="3.75" customHeight="1"/>
    <row r="2" spans="1:10" ht="21.75" customHeight="1">
      <c r="A2" s="601" t="s">
        <v>476</v>
      </c>
      <c r="B2" s="601"/>
      <c r="C2" s="601"/>
      <c r="D2" s="601"/>
      <c r="E2" s="601"/>
      <c r="F2" s="601"/>
      <c r="G2" s="601"/>
      <c r="H2" s="601"/>
      <c r="I2" s="601"/>
      <c r="J2" s="601"/>
    </row>
    <row r="3" spans="1:10" s="32" customFormat="1" ht="18.75" customHeight="1">
      <c r="A3" s="724" t="s">
        <v>617</v>
      </c>
      <c r="B3" s="724"/>
      <c r="C3" s="724"/>
      <c r="D3" s="724"/>
      <c r="E3" s="724"/>
      <c r="F3" s="724"/>
      <c r="G3" s="724"/>
      <c r="H3" s="724"/>
      <c r="I3" s="724"/>
      <c r="J3" s="724"/>
    </row>
    <row r="4" spans="1:10" ht="16.5" customHeight="1" thickBot="1">
      <c r="A4" s="33"/>
      <c r="B4" s="33"/>
      <c r="C4" s="33"/>
      <c r="D4" s="33"/>
      <c r="E4" s="33"/>
      <c r="F4" s="33"/>
      <c r="G4" s="33"/>
      <c r="H4" s="33"/>
      <c r="I4" s="33"/>
      <c r="J4" s="34" t="s">
        <v>140</v>
      </c>
    </row>
    <row r="5" spans="1:10" ht="25.5" customHeight="1" thickTop="1">
      <c r="A5" s="592" t="s">
        <v>139</v>
      </c>
      <c r="B5" s="592"/>
      <c r="C5" s="595" t="s">
        <v>78</v>
      </c>
      <c r="D5" s="595"/>
      <c r="E5" s="595"/>
      <c r="F5" s="508"/>
      <c r="G5" s="595" t="s">
        <v>81</v>
      </c>
      <c r="H5" s="595"/>
      <c r="I5" s="595"/>
      <c r="J5" s="595" t="s">
        <v>82</v>
      </c>
    </row>
    <row r="6" spans="1:10" ht="28.5" customHeight="1">
      <c r="A6" s="593"/>
      <c r="B6" s="593"/>
      <c r="C6" s="10" t="s">
        <v>79</v>
      </c>
      <c r="D6" s="12" t="s">
        <v>80</v>
      </c>
      <c r="E6" s="50" t="s">
        <v>0</v>
      </c>
      <c r="F6" s="51"/>
      <c r="G6" s="10" t="s">
        <v>79</v>
      </c>
      <c r="H6" s="50" t="s">
        <v>80</v>
      </c>
      <c r="I6" s="50" t="s">
        <v>0</v>
      </c>
      <c r="J6" s="596"/>
    </row>
    <row r="7" spans="1:10" ht="21.95" customHeight="1">
      <c r="A7" s="690" t="s">
        <v>246</v>
      </c>
      <c r="B7" s="1" t="s">
        <v>83</v>
      </c>
      <c r="C7" s="81">
        <v>0</v>
      </c>
      <c r="D7" s="81">
        <v>0</v>
      </c>
      <c r="E7" s="81">
        <f t="shared" ref="E7:E25" si="0">SUM(C7:D7)</f>
        <v>0</v>
      </c>
      <c r="F7" s="81"/>
      <c r="G7" s="81">
        <v>0</v>
      </c>
      <c r="H7" s="81">
        <v>0</v>
      </c>
      <c r="I7" s="81">
        <f t="shared" ref="I7:I15" si="1">SUM(G7:H7)</f>
        <v>0</v>
      </c>
      <c r="J7" s="81">
        <v>0</v>
      </c>
    </row>
    <row r="8" spans="1:10" ht="21.95" customHeight="1">
      <c r="A8" s="700"/>
      <c r="B8" s="21" t="s">
        <v>84</v>
      </c>
      <c r="C8" s="80">
        <v>6592154.0000000028</v>
      </c>
      <c r="D8" s="80">
        <v>2380.0000000000018</v>
      </c>
      <c r="E8" s="80">
        <f t="shared" si="0"/>
        <v>6594534.0000000028</v>
      </c>
      <c r="F8" s="80"/>
      <c r="G8" s="80">
        <v>111604.99999999999</v>
      </c>
      <c r="H8" s="80">
        <v>0</v>
      </c>
      <c r="I8" s="80">
        <f t="shared" si="1"/>
        <v>111604.99999999999</v>
      </c>
      <c r="J8" s="80">
        <f t="shared" ref="J8:J15" si="2">E8+I8</f>
        <v>6706139.0000000028</v>
      </c>
    </row>
    <row r="9" spans="1:10" ht="21.95" customHeight="1">
      <c r="A9" s="700"/>
      <c r="B9" s="21" t="s">
        <v>85</v>
      </c>
      <c r="C9" s="80">
        <v>22150</v>
      </c>
      <c r="D9" s="80">
        <v>0</v>
      </c>
      <c r="E9" s="80">
        <f t="shared" si="0"/>
        <v>22150</v>
      </c>
      <c r="F9" s="80"/>
      <c r="G9" s="80">
        <v>101731.99999999999</v>
      </c>
      <c r="H9" s="80">
        <v>6000</v>
      </c>
      <c r="I9" s="80">
        <f t="shared" si="1"/>
        <v>107731.99999999999</v>
      </c>
      <c r="J9" s="80">
        <f t="shared" si="2"/>
        <v>129881.99999999999</v>
      </c>
    </row>
    <row r="10" spans="1:10" ht="21.95" customHeight="1">
      <c r="A10" s="700"/>
      <c r="B10" s="48" t="s">
        <v>86</v>
      </c>
      <c r="C10" s="159">
        <v>8632743</v>
      </c>
      <c r="D10" s="159">
        <v>0</v>
      </c>
      <c r="E10" s="159">
        <f t="shared" si="0"/>
        <v>8632743</v>
      </c>
      <c r="F10" s="159"/>
      <c r="G10" s="159">
        <v>5760.0000000000018</v>
      </c>
      <c r="H10" s="159">
        <v>0</v>
      </c>
      <c r="I10" s="159">
        <f t="shared" si="1"/>
        <v>5760.0000000000018</v>
      </c>
      <c r="J10" s="80">
        <f t="shared" si="2"/>
        <v>8638503</v>
      </c>
    </row>
    <row r="11" spans="1:10" ht="21.95" customHeight="1">
      <c r="A11" s="607" t="s">
        <v>0</v>
      </c>
      <c r="B11" s="607"/>
      <c r="C11" s="204">
        <f>SUM(C7:C10)</f>
        <v>15247047.000000004</v>
      </c>
      <c r="D11" s="204">
        <f>SUM(D7:D10)</f>
        <v>2380.0000000000018</v>
      </c>
      <c r="E11" s="204">
        <f t="shared" si="0"/>
        <v>15249427.000000004</v>
      </c>
      <c r="F11" s="204"/>
      <c r="G11" s="204">
        <f>SUM(G7:G10)</f>
        <v>219096.99999999997</v>
      </c>
      <c r="H11" s="204">
        <f>SUM(H7:H10)</f>
        <v>6000</v>
      </c>
      <c r="I11" s="204">
        <f t="shared" si="1"/>
        <v>225096.99999999997</v>
      </c>
      <c r="J11" s="204">
        <f t="shared" si="2"/>
        <v>15474524.000000004</v>
      </c>
    </row>
    <row r="12" spans="1:10" ht="21.95" customHeight="1">
      <c r="A12" s="690" t="s">
        <v>247</v>
      </c>
      <c r="B12" s="1" t="s">
        <v>83</v>
      </c>
      <c r="C12" s="205">
        <v>16000</v>
      </c>
      <c r="D12" s="205">
        <v>0</v>
      </c>
      <c r="E12" s="205">
        <f t="shared" si="0"/>
        <v>16000</v>
      </c>
      <c r="F12" s="205"/>
      <c r="G12" s="205">
        <v>2000080</v>
      </c>
      <c r="H12" s="205">
        <v>0</v>
      </c>
      <c r="I12" s="205">
        <f t="shared" si="1"/>
        <v>2000080</v>
      </c>
      <c r="J12" s="205">
        <f t="shared" si="2"/>
        <v>2016080</v>
      </c>
    </row>
    <row r="13" spans="1:10" ht="21.95" customHeight="1">
      <c r="A13" s="700"/>
      <c r="B13" s="21" t="s">
        <v>87</v>
      </c>
      <c r="C13" s="80">
        <v>7032647.0000000009</v>
      </c>
      <c r="D13" s="80">
        <v>0</v>
      </c>
      <c r="E13" s="80">
        <f t="shared" si="0"/>
        <v>7032647.0000000009</v>
      </c>
      <c r="F13" s="80"/>
      <c r="G13" s="80">
        <v>58950.000000000007</v>
      </c>
      <c r="H13" s="80">
        <v>985999.99999999988</v>
      </c>
      <c r="I13" s="80">
        <f t="shared" si="1"/>
        <v>1044949.9999999999</v>
      </c>
      <c r="J13" s="80">
        <f t="shared" si="2"/>
        <v>8077597.0000000009</v>
      </c>
    </row>
    <row r="14" spans="1:10" ht="21.95" customHeight="1">
      <c r="A14" s="700"/>
      <c r="B14" s="21" t="s">
        <v>88</v>
      </c>
      <c r="C14" s="80">
        <v>154880</v>
      </c>
      <c r="D14" s="80">
        <v>0</v>
      </c>
      <c r="E14" s="80">
        <f t="shared" si="0"/>
        <v>154880</v>
      </c>
      <c r="F14" s="80"/>
      <c r="G14" s="80">
        <v>0</v>
      </c>
      <c r="H14" s="80">
        <v>0</v>
      </c>
      <c r="I14" s="80">
        <f t="shared" si="1"/>
        <v>0</v>
      </c>
      <c r="J14" s="80">
        <f t="shared" si="2"/>
        <v>154880</v>
      </c>
    </row>
    <row r="15" spans="1:10" ht="21.95" customHeight="1">
      <c r="A15" s="700"/>
      <c r="B15" s="21" t="s">
        <v>89</v>
      </c>
      <c r="C15" s="80">
        <v>2993744.0000000005</v>
      </c>
      <c r="D15" s="80">
        <v>0</v>
      </c>
      <c r="E15" s="80">
        <f t="shared" si="0"/>
        <v>2993744.0000000005</v>
      </c>
      <c r="F15" s="80"/>
      <c r="G15" s="80">
        <v>30000.000000000004</v>
      </c>
      <c r="H15" s="80">
        <v>0</v>
      </c>
      <c r="I15" s="80">
        <f t="shared" si="1"/>
        <v>30000.000000000004</v>
      </c>
      <c r="J15" s="80">
        <f t="shared" si="2"/>
        <v>3023744.0000000005</v>
      </c>
    </row>
    <row r="16" spans="1:10" ht="21.95" customHeight="1">
      <c r="A16" s="607" t="s">
        <v>0</v>
      </c>
      <c r="B16" s="607"/>
      <c r="C16" s="204">
        <f>SUM(C12:C15)</f>
        <v>10197271.000000002</v>
      </c>
      <c r="D16" s="204">
        <f>SUM(D12:D15)</f>
        <v>0</v>
      </c>
      <c r="E16" s="204">
        <f t="shared" si="0"/>
        <v>10197271.000000002</v>
      </c>
      <c r="F16" s="204"/>
      <c r="G16" s="204">
        <f>SUM(G12:G15)</f>
        <v>2089030</v>
      </c>
      <c r="H16" s="204">
        <f>SUM(H12:H15)</f>
        <v>985999.99999999988</v>
      </c>
      <c r="I16" s="204">
        <f>SUM(I12:I15)</f>
        <v>3075030</v>
      </c>
      <c r="J16" s="204">
        <f>SUM(J12:J15)</f>
        <v>13272301</v>
      </c>
    </row>
    <row r="17" spans="1:10" ht="21.95" customHeight="1">
      <c r="A17" s="690" t="s">
        <v>248</v>
      </c>
      <c r="B17" s="1" t="s">
        <v>83</v>
      </c>
      <c r="C17" s="205">
        <v>10400.000000000002</v>
      </c>
      <c r="D17" s="205">
        <v>0</v>
      </c>
      <c r="E17" s="205">
        <f t="shared" si="0"/>
        <v>10400.000000000002</v>
      </c>
      <c r="F17" s="205"/>
      <c r="G17" s="205">
        <v>2463880</v>
      </c>
      <c r="H17" s="205">
        <v>0</v>
      </c>
      <c r="I17" s="205">
        <f t="shared" ref="I17:I25" si="3">SUM(G17:H17)</f>
        <v>2463880</v>
      </c>
      <c r="J17" s="205">
        <f>E17+I17</f>
        <v>2474280</v>
      </c>
    </row>
    <row r="18" spans="1:10" ht="21.95" customHeight="1">
      <c r="A18" s="700"/>
      <c r="B18" s="21" t="s">
        <v>90</v>
      </c>
      <c r="C18" s="80">
        <v>1305362.9999999993</v>
      </c>
      <c r="D18" s="80">
        <v>0</v>
      </c>
      <c r="E18" s="80">
        <f t="shared" si="0"/>
        <v>1305362.9999999993</v>
      </c>
      <c r="F18" s="80"/>
      <c r="G18" s="80">
        <v>2305699.9999999977</v>
      </c>
      <c r="H18" s="80">
        <v>649999.99999999965</v>
      </c>
      <c r="I18" s="80">
        <f t="shared" si="3"/>
        <v>2955699.9999999972</v>
      </c>
      <c r="J18" s="441">
        <f t="shared" ref="J18:J20" si="4">E18+I18</f>
        <v>4261062.9999999963</v>
      </c>
    </row>
    <row r="19" spans="1:10" ht="21.95" customHeight="1">
      <c r="A19" s="700"/>
      <c r="B19" s="21" t="s">
        <v>89</v>
      </c>
      <c r="C19" s="80">
        <v>818692.99999999988</v>
      </c>
      <c r="D19" s="80">
        <v>2750</v>
      </c>
      <c r="E19" s="80">
        <f t="shared" si="0"/>
        <v>821442.99999999988</v>
      </c>
      <c r="F19" s="80"/>
      <c r="G19" s="80">
        <v>119802</v>
      </c>
      <c r="H19" s="80">
        <v>0</v>
      </c>
      <c r="I19" s="80">
        <f t="shared" si="3"/>
        <v>119802</v>
      </c>
      <c r="J19" s="441">
        <f t="shared" si="4"/>
        <v>941244.99999999988</v>
      </c>
    </row>
    <row r="20" spans="1:10" ht="21.95" customHeight="1">
      <c r="A20" s="700"/>
      <c r="B20" s="21" t="s">
        <v>86</v>
      </c>
      <c r="C20" s="80">
        <v>6296503</v>
      </c>
      <c r="D20" s="80">
        <v>0</v>
      </c>
      <c r="E20" s="80">
        <f t="shared" si="0"/>
        <v>6296503</v>
      </c>
      <c r="F20" s="80"/>
      <c r="G20" s="80">
        <v>126090</v>
      </c>
      <c r="H20" s="80">
        <v>0</v>
      </c>
      <c r="I20" s="80">
        <f t="shared" si="3"/>
        <v>126090</v>
      </c>
      <c r="J20" s="441">
        <f t="shared" si="4"/>
        <v>6422593</v>
      </c>
    </row>
    <row r="21" spans="1:10" ht="21.95" customHeight="1">
      <c r="A21" s="607" t="s">
        <v>0</v>
      </c>
      <c r="B21" s="607"/>
      <c r="C21" s="204">
        <f>SUM(C17:C20)</f>
        <v>8430959</v>
      </c>
      <c r="D21" s="204">
        <f>SUM(D17:D20)</f>
        <v>2750</v>
      </c>
      <c r="E21" s="204">
        <f t="shared" si="0"/>
        <v>8433709</v>
      </c>
      <c r="F21" s="204"/>
      <c r="G21" s="204">
        <f>SUM(G17:G20)</f>
        <v>5015471.9999999981</v>
      </c>
      <c r="H21" s="204">
        <f>SUM(H17:H20)</f>
        <v>649999.99999999965</v>
      </c>
      <c r="I21" s="204">
        <f t="shared" si="3"/>
        <v>5665471.9999999981</v>
      </c>
      <c r="J21" s="204">
        <f>SUM(J17:J20)</f>
        <v>14099180.999999996</v>
      </c>
    </row>
    <row r="22" spans="1:10" ht="21.95" customHeight="1">
      <c r="A22" s="690" t="s">
        <v>249</v>
      </c>
      <c r="B22" s="1" t="s">
        <v>90</v>
      </c>
      <c r="C22" s="81">
        <v>139790</v>
      </c>
      <c r="D22" s="81">
        <v>0</v>
      </c>
      <c r="E22" s="81">
        <f t="shared" si="0"/>
        <v>139790</v>
      </c>
      <c r="F22" s="81"/>
      <c r="G22" s="81">
        <v>9000.0000000000018</v>
      </c>
      <c r="H22" s="81">
        <v>77500.000000000015</v>
      </c>
      <c r="I22" s="81">
        <f t="shared" si="3"/>
        <v>86500.000000000015</v>
      </c>
      <c r="J22" s="81">
        <f>E22+I22</f>
        <v>226290</v>
      </c>
    </row>
    <row r="23" spans="1:10" ht="21.95" customHeight="1">
      <c r="A23" s="700"/>
      <c r="B23" s="21" t="s">
        <v>89</v>
      </c>
      <c r="C23" s="80">
        <v>2700</v>
      </c>
      <c r="D23" s="80">
        <v>0</v>
      </c>
      <c r="E23" s="80">
        <f t="shared" si="0"/>
        <v>2700</v>
      </c>
      <c r="F23" s="80"/>
      <c r="G23" s="80">
        <v>0</v>
      </c>
      <c r="H23" s="80">
        <v>0</v>
      </c>
      <c r="I23" s="80">
        <f t="shared" si="3"/>
        <v>0</v>
      </c>
      <c r="J23" s="377">
        <f>E23+I23</f>
        <v>2700</v>
      </c>
    </row>
    <row r="24" spans="1:10" ht="21.95" customHeight="1">
      <c r="A24" s="700"/>
      <c r="B24" s="21" t="s">
        <v>86</v>
      </c>
      <c r="C24" s="80">
        <v>35395</v>
      </c>
      <c r="D24" s="80">
        <v>0</v>
      </c>
      <c r="E24" s="80">
        <f t="shared" si="0"/>
        <v>35395</v>
      </c>
      <c r="F24" s="80"/>
      <c r="G24" s="80">
        <v>0</v>
      </c>
      <c r="H24" s="80">
        <v>0</v>
      </c>
      <c r="I24" s="80">
        <f t="shared" si="3"/>
        <v>0</v>
      </c>
      <c r="J24" s="377">
        <f>E24+I24</f>
        <v>35395</v>
      </c>
    </row>
    <row r="25" spans="1:10" ht="21.95" customHeight="1">
      <c r="A25" s="607" t="s">
        <v>0</v>
      </c>
      <c r="B25" s="607"/>
      <c r="C25" s="204">
        <f>SUM(C22:C24)</f>
        <v>177885</v>
      </c>
      <c r="D25" s="204">
        <f>SUM(D22:D24)</f>
        <v>0</v>
      </c>
      <c r="E25" s="204">
        <f t="shared" si="0"/>
        <v>177885</v>
      </c>
      <c r="F25" s="204"/>
      <c r="G25" s="204">
        <f>SUM(G22:G24)</f>
        <v>9000.0000000000018</v>
      </c>
      <c r="H25" s="204">
        <f>SUM(H22:H24)</f>
        <v>77500.000000000015</v>
      </c>
      <c r="I25" s="204">
        <f t="shared" si="3"/>
        <v>86500.000000000015</v>
      </c>
      <c r="J25" s="204">
        <f>E25+I25</f>
        <v>264385</v>
      </c>
    </row>
    <row r="26" spans="1:10" ht="18" customHeight="1">
      <c r="J26" s="31" t="s">
        <v>25</v>
      </c>
    </row>
    <row r="27" spans="1:10" ht="25.5" customHeight="1">
      <c r="A27" s="647" t="s">
        <v>532</v>
      </c>
      <c r="B27" s="647"/>
      <c r="C27" s="647"/>
      <c r="D27" s="589">
        <v>75</v>
      </c>
      <c r="E27" s="589"/>
      <c r="J27" s="1"/>
    </row>
    <row r="28" spans="1:10" ht="26.25" customHeight="1">
      <c r="A28" s="601" t="s">
        <v>477</v>
      </c>
      <c r="B28" s="601"/>
      <c r="C28" s="601"/>
      <c r="D28" s="601"/>
      <c r="E28" s="601"/>
      <c r="F28" s="601"/>
      <c r="G28" s="601"/>
      <c r="H28" s="601"/>
      <c r="I28" s="601"/>
      <c r="J28" s="601"/>
    </row>
    <row r="29" spans="1:10" s="32" customFormat="1" ht="20.25" customHeight="1">
      <c r="A29" s="724" t="s">
        <v>617</v>
      </c>
      <c r="B29" s="724"/>
      <c r="C29" s="724"/>
      <c r="D29" s="724"/>
      <c r="E29" s="724"/>
      <c r="F29" s="724"/>
      <c r="G29" s="724"/>
      <c r="H29" s="724"/>
      <c r="I29" s="724"/>
      <c r="J29" s="724"/>
    </row>
    <row r="30" spans="1:10" ht="21" customHeight="1" thickBot="1">
      <c r="A30" s="33"/>
      <c r="B30" s="33"/>
      <c r="C30" s="33"/>
      <c r="D30" s="33"/>
      <c r="E30" s="33"/>
      <c r="F30" s="33"/>
      <c r="G30" s="33"/>
      <c r="H30" s="33"/>
      <c r="I30" s="33"/>
      <c r="J30" s="34" t="s">
        <v>140</v>
      </c>
    </row>
    <row r="31" spans="1:10" ht="28.5" customHeight="1" thickTop="1">
      <c r="A31" s="592" t="s">
        <v>77</v>
      </c>
      <c r="B31" s="592"/>
      <c r="C31" s="595" t="s">
        <v>78</v>
      </c>
      <c r="D31" s="595"/>
      <c r="E31" s="595"/>
      <c r="F31" s="508"/>
      <c r="G31" s="595" t="s">
        <v>81</v>
      </c>
      <c r="H31" s="595"/>
      <c r="I31" s="595"/>
      <c r="J31" s="595" t="s">
        <v>82</v>
      </c>
    </row>
    <row r="32" spans="1:10" ht="29.25" customHeight="1">
      <c r="A32" s="593"/>
      <c r="B32" s="593"/>
      <c r="C32" s="10" t="s">
        <v>79</v>
      </c>
      <c r="D32" s="50" t="s">
        <v>80</v>
      </c>
      <c r="E32" s="50" t="s">
        <v>0</v>
      </c>
      <c r="F32" s="51"/>
      <c r="G32" s="10" t="s">
        <v>79</v>
      </c>
      <c r="H32" s="50" t="s">
        <v>80</v>
      </c>
      <c r="I32" s="50" t="s">
        <v>0</v>
      </c>
      <c r="J32" s="596"/>
    </row>
    <row r="33" spans="1:10" ht="24" customHeight="1">
      <c r="A33" s="690" t="s">
        <v>250</v>
      </c>
      <c r="B33" s="1" t="s">
        <v>83</v>
      </c>
      <c r="C33" s="205">
        <v>750</v>
      </c>
      <c r="D33" s="205">
        <v>0</v>
      </c>
      <c r="E33" s="205">
        <f>SUM(C33:D33)</f>
        <v>750</v>
      </c>
      <c r="F33" s="205"/>
      <c r="G33" s="205">
        <v>0</v>
      </c>
      <c r="H33" s="205">
        <v>0</v>
      </c>
      <c r="I33" s="205">
        <f>SUM(G33:H33)</f>
        <v>0</v>
      </c>
      <c r="J33" s="205">
        <f>E33+I33</f>
        <v>750</v>
      </c>
    </row>
    <row r="34" spans="1:10" ht="24" customHeight="1">
      <c r="A34" s="700"/>
      <c r="B34" s="21" t="s">
        <v>91</v>
      </c>
      <c r="C34" s="80">
        <v>12200</v>
      </c>
      <c r="D34" s="80">
        <v>0</v>
      </c>
      <c r="E34" s="80">
        <f>SUM(C34:D34)</f>
        <v>12200</v>
      </c>
      <c r="F34" s="80"/>
      <c r="G34" s="80">
        <v>920</v>
      </c>
      <c r="H34" s="80">
        <v>0</v>
      </c>
      <c r="I34" s="80">
        <f>SUM(G34:H34)</f>
        <v>920</v>
      </c>
      <c r="J34" s="441">
        <f>E34+I34</f>
        <v>13120</v>
      </c>
    </row>
    <row r="35" spans="1:10" ht="24" customHeight="1">
      <c r="A35" s="700"/>
      <c r="B35" s="21" t="s">
        <v>92</v>
      </c>
      <c r="C35" s="80">
        <v>81080</v>
      </c>
      <c r="D35" s="80">
        <v>0</v>
      </c>
      <c r="E35" s="80">
        <f>SUM(C35:D35)</f>
        <v>81080</v>
      </c>
      <c r="F35" s="80"/>
      <c r="G35" s="80">
        <v>95224.999999999985</v>
      </c>
      <c r="H35" s="80">
        <v>0</v>
      </c>
      <c r="I35" s="80">
        <f>SUM(I33:I34)</f>
        <v>920</v>
      </c>
      <c r="J35" s="441">
        <f>E35+I35</f>
        <v>82000</v>
      </c>
    </row>
    <row r="36" spans="1:10" ht="24" customHeight="1">
      <c r="A36" s="607" t="s">
        <v>0</v>
      </c>
      <c r="B36" s="607"/>
      <c r="C36" s="204">
        <f>SUM(C33:C35)</f>
        <v>94030</v>
      </c>
      <c r="D36" s="204">
        <f>SUM(D33:D35)</f>
        <v>0</v>
      </c>
      <c r="E36" s="204">
        <f>SUM(E33:E35)</f>
        <v>94030</v>
      </c>
      <c r="F36" s="204"/>
      <c r="G36" s="204">
        <f>SUM(G33:G35)</f>
        <v>96144.999999999985</v>
      </c>
      <c r="H36" s="204">
        <f>SUM(H33:H35)</f>
        <v>0</v>
      </c>
      <c r="I36" s="204">
        <f t="shared" ref="I36:I44" si="5">SUM(G36:H36)</f>
        <v>96144.999999999985</v>
      </c>
      <c r="J36" s="204">
        <f>E36+I36</f>
        <v>190175</v>
      </c>
    </row>
    <row r="37" spans="1:10" ht="24" customHeight="1">
      <c r="A37" s="690" t="s">
        <v>252</v>
      </c>
      <c r="B37" s="1" t="s">
        <v>93</v>
      </c>
      <c r="C37" s="205">
        <v>0</v>
      </c>
      <c r="D37" s="205">
        <v>0</v>
      </c>
      <c r="E37" s="205">
        <f t="shared" ref="E37:E45" si="6">SUM(C37:D37)</f>
        <v>0</v>
      </c>
      <c r="F37" s="205"/>
      <c r="G37" s="205">
        <v>0</v>
      </c>
      <c r="H37" s="205">
        <v>0</v>
      </c>
      <c r="I37" s="205">
        <f t="shared" si="5"/>
        <v>0</v>
      </c>
      <c r="J37" s="205">
        <f>E37+I37</f>
        <v>0</v>
      </c>
    </row>
    <row r="38" spans="1:10" ht="24" customHeight="1">
      <c r="A38" s="700"/>
      <c r="B38" s="21" t="s">
        <v>94</v>
      </c>
      <c r="C38" s="80">
        <v>0</v>
      </c>
      <c r="D38" s="80">
        <v>0</v>
      </c>
      <c r="E38" s="80">
        <f t="shared" si="6"/>
        <v>0</v>
      </c>
      <c r="F38" s="80"/>
      <c r="G38" s="80">
        <v>0</v>
      </c>
      <c r="H38" s="80">
        <v>5000</v>
      </c>
      <c r="I38" s="80">
        <f t="shared" si="5"/>
        <v>5000</v>
      </c>
      <c r="J38" s="441">
        <f t="shared" ref="J38:J40" si="7">E38+I38</f>
        <v>5000</v>
      </c>
    </row>
    <row r="39" spans="1:10" ht="24" customHeight="1">
      <c r="A39" s="700"/>
      <c r="B39" s="21" t="s">
        <v>95</v>
      </c>
      <c r="C39" s="80">
        <v>50</v>
      </c>
      <c r="D39" s="80">
        <v>0</v>
      </c>
      <c r="E39" s="80">
        <f t="shared" si="6"/>
        <v>50</v>
      </c>
      <c r="F39" s="80"/>
      <c r="G39" s="80">
        <v>0</v>
      </c>
      <c r="H39" s="80">
        <v>0</v>
      </c>
      <c r="I39" s="80">
        <f t="shared" si="5"/>
        <v>0</v>
      </c>
      <c r="J39" s="441">
        <f t="shared" si="7"/>
        <v>50</v>
      </c>
    </row>
    <row r="40" spans="1:10" ht="24" customHeight="1">
      <c r="A40" s="700"/>
      <c r="B40" s="21" t="s">
        <v>96</v>
      </c>
      <c r="C40" s="80">
        <v>3500.0000000000005</v>
      </c>
      <c r="D40" s="80">
        <v>0</v>
      </c>
      <c r="E40" s="80">
        <f t="shared" si="6"/>
        <v>3500.0000000000005</v>
      </c>
      <c r="F40" s="80"/>
      <c r="G40" s="80">
        <v>221250</v>
      </c>
      <c r="H40" s="80">
        <v>5000</v>
      </c>
      <c r="I40" s="80">
        <f t="shared" si="5"/>
        <v>226250</v>
      </c>
      <c r="J40" s="441">
        <f t="shared" si="7"/>
        <v>229750</v>
      </c>
    </row>
    <row r="41" spans="1:10" ht="24" customHeight="1">
      <c r="A41" s="607" t="s">
        <v>0</v>
      </c>
      <c r="B41" s="607"/>
      <c r="C41" s="204">
        <f>SUM(C37:C40)</f>
        <v>3550.0000000000005</v>
      </c>
      <c r="D41" s="204">
        <f>SUM(D37:D40)</f>
        <v>0</v>
      </c>
      <c r="E41" s="204">
        <f t="shared" si="6"/>
        <v>3550.0000000000005</v>
      </c>
      <c r="F41" s="204"/>
      <c r="G41" s="204">
        <f>SUM(G37:G40)</f>
        <v>221250</v>
      </c>
      <c r="H41" s="204">
        <f>SUM(H37:H40)</f>
        <v>10000</v>
      </c>
      <c r="I41" s="204">
        <f t="shared" si="5"/>
        <v>231250</v>
      </c>
      <c r="J41" s="204">
        <f>E41+I41</f>
        <v>234800</v>
      </c>
    </row>
    <row r="42" spans="1:10" ht="24" customHeight="1">
      <c r="A42" s="690" t="s">
        <v>251</v>
      </c>
      <c r="B42" s="53" t="s">
        <v>97</v>
      </c>
      <c r="C42" s="201">
        <v>933871.00000000023</v>
      </c>
      <c r="D42" s="201">
        <v>1499.9999999999995</v>
      </c>
      <c r="E42" s="201">
        <f t="shared" si="6"/>
        <v>935371.00000000023</v>
      </c>
      <c r="F42" s="201"/>
      <c r="G42" s="201">
        <v>0</v>
      </c>
      <c r="H42" s="201">
        <v>0</v>
      </c>
      <c r="I42" s="201">
        <f t="shared" si="5"/>
        <v>0</v>
      </c>
      <c r="J42" s="201">
        <f>E42+I42</f>
        <v>935371.00000000023</v>
      </c>
    </row>
    <row r="43" spans="1:10" ht="24" customHeight="1">
      <c r="A43" s="663"/>
      <c r="B43" s="21" t="s">
        <v>98</v>
      </c>
      <c r="C43" s="80">
        <v>0</v>
      </c>
      <c r="D43" s="80">
        <v>0</v>
      </c>
      <c r="E43" s="80">
        <f t="shared" si="6"/>
        <v>0</v>
      </c>
      <c r="F43" s="80"/>
      <c r="G43" s="80">
        <v>0</v>
      </c>
      <c r="H43" s="80">
        <v>0</v>
      </c>
      <c r="I43" s="80">
        <f t="shared" si="5"/>
        <v>0</v>
      </c>
      <c r="J43" s="80">
        <f>E43+I43</f>
        <v>0</v>
      </c>
    </row>
    <row r="44" spans="1:10" ht="24" customHeight="1">
      <c r="A44" s="663"/>
      <c r="B44" s="21" t="s">
        <v>99</v>
      </c>
      <c r="C44" s="80">
        <v>37769</v>
      </c>
      <c r="D44" s="80">
        <v>0</v>
      </c>
      <c r="E44" s="80">
        <f t="shared" si="6"/>
        <v>37769</v>
      </c>
      <c r="F44" s="80"/>
      <c r="G44" s="80">
        <v>0</v>
      </c>
      <c r="H44" s="80">
        <v>0</v>
      </c>
      <c r="I44" s="80">
        <f t="shared" si="5"/>
        <v>0</v>
      </c>
      <c r="J44" s="80">
        <f>E44+I44</f>
        <v>37769</v>
      </c>
    </row>
    <row r="45" spans="1:10" ht="25.5" customHeight="1">
      <c r="A45" s="607" t="s">
        <v>0</v>
      </c>
      <c r="B45" s="607"/>
      <c r="C45" s="204">
        <f>SUM(C42:C44)</f>
        <v>971640.00000000023</v>
      </c>
      <c r="D45" s="204">
        <f>SUM(D42:D44)</f>
        <v>1499.9999999999995</v>
      </c>
      <c r="E45" s="204">
        <f t="shared" si="6"/>
        <v>973140.00000000023</v>
      </c>
      <c r="F45" s="204"/>
      <c r="G45" s="204">
        <f>SUM(G42:G44)</f>
        <v>0</v>
      </c>
      <c r="H45" s="204">
        <f>SUM(H42:H44)</f>
        <v>0</v>
      </c>
      <c r="I45" s="204">
        <f>SUM(I42:I44)</f>
        <v>0</v>
      </c>
      <c r="J45" s="204">
        <f>SUM(J42:J44)</f>
        <v>973140.00000000023</v>
      </c>
    </row>
    <row r="46" spans="1:10" ht="25.5" customHeight="1" thickBot="1">
      <c r="A46" s="618" t="s">
        <v>82</v>
      </c>
      <c r="B46" s="618"/>
      <c r="C46" s="189">
        <f t="shared" ref="C46:J46" si="8">C11+C16+C21+C25+C36+C41+C45</f>
        <v>35122382.000000007</v>
      </c>
      <c r="D46" s="189">
        <f t="shared" si="8"/>
        <v>6630.0000000000018</v>
      </c>
      <c r="E46" s="189">
        <f t="shared" si="8"/>
        <v>35129012.000000007</v>
      </c>
      <c r="F46" s="189">
        <f t="shared" si="8"/>
        <v>0</v>
      </c>
      <c r="G46" s="189">
        <f t="shared" si="8"/>
        <v>7649993.9999999981</v>
      </c>
      <c r="H46" s="189">
        <f t="shared" si="8"/>
        <v>1729499.9999999995</v>
      </c>
      <c r="I46" s="189">
        <f t="shared" si="8"/>
        <v>9379493.9999999981</v>
      </c>
      <c r="J46" s="189">
        <f t="shared" si="8"/>
        <v>44508506</v>
      </c>
    </row>
    <row r="47" spans="1:10" ht="15" thickTop="1"/>
    <row r="48" spans="1:10" s="57" customFormat="1"/>
    <row r="49" spans="1:5" s="57" customFormat="1"/>
    <row r="52" spans="1:5" ht="25.5" customHeight="1">
      <c r="A52" s="647" t="s">
        <v>532</v>
      </c>
      <c r="B52" s="647"/>
      <c r="C52" s="647"/>
      <c r="D52" s="589">
        <v>76</v>
      </c>
      <c r="E52" s="589"/>
    </row>
  </sheetData>
  <mergeCells count="31">
    <mergeCell ref="A21:B21"/>
    <mergeCell ref="A22:A24"/>
    <mergeCell ref="A31:B32"/>
    <mergeCell ref="C31:E31"/>
    <mergeCell ref="G31:I31"/>
    <mergeCell ref="A29:J29"/>
    <mergeCell ref="J31:J32"/>
    <mergeCell ref="D27:E27"/>
    <mergeCell ref="A25:B25"/>
    <mergeCell ref="A42:A44"/>
    <mergeCell ref="A45:B45"/>
    <mergeCell ref="A33:A35"/>
    <mergeCell ref="A36:B36"/>
    <mergeCell ref="A37:A40"/>
    <mergeCell ref="A41:B41"/>
    <mergeCell ref="D52:E52"/>
    <mergeCell ref="A52:C52"/>
    <mergeCell ref="A2:J2"/>
    <mergeCell ref="A28:J28"/>
    <mergeCell ref="A5:B6"/>
    <mergeCell ref="A7:A10"/>
    <mergeCell ref="A11:B11"/>
    <mergeCell ref="A12:A15"/>
    <mergeCell ref="A16:B16"/>
    <mergeCell ref="A17:A20"/>
    <mergeCell ref="J5:J6"/>
    <mergeCell ref="A3:J3"/>
    <mergeCell ref="C5:E5"/>
    <mergeCell ref="G5:I5"/>
    <mergeCell ref="A27:C27"/>
    <mergeCell ref="A46:B46"/>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xl/worksheets/sheet32.xml><?xml version="1.0" encoding="utf-8"?>
<worksheet xmlns="http://schemas.openxmlformats.org/spreadsheetml/2006/main" xmlns:r="http://schemas.openxmlformats.org/officeDocument/2006/relationships">
  <sheetPr>
    <tabColor theme="6" tint="-0.249977111117893"/>
  </sheetPr>
  <dimension ref="A1:J55"/>
  <sheetViews>
    <sheetView rightToLeft="1" view="pageBreakPreview" topLeftCell="F43" zoomScaleSheetLayoutView="100" workbookViewId="0">
      <selection activeCell="M8" sqref="M8"/>
    </sheetView>
  </sheetViews>
  <sheetFormatPr defaultColWidth="9.125" defaultRowHeight="14.25"/>
  <cols>
    <col min="1" max="1" width="10.875" style="57" customWidth="1"/>
    <col min="2" max="2" width="27.375" style="57" customWidth="1"/>
    <col min="3" max="3" width="13.125" style="57" customWidth="1"/>
    <col min="4" max="4" width="11.125" style="57" customWidth="1"/>
    <col min="5" max="5" width="12.25" style="57" customWidth="1"/>
    <col min="6" max="6" width="0.625" style="57" customWidth="1"/>
    <col min="7" max="7" width="12.875" style="57" customWidth="1"/>
    <col min="8" max="8" width="12.75" style="57" customWidth="1"/>
    <col min="9" max="9" width="12.625" style="57" customWidth="1"/>
    <col min="10" max="10" width="12.75" style="57" customWidth="1"/>
    <col min="11" max="16384" width="9.125" style="57"/>
  </cols>
  <sheetData>
    <row r="1" spans="1:10" ht="8.25" customHeight="1"/>
    <row r="2" spans="1:10" ht="21.75" customHeight="1">
      <c r="A2" s="601" t="s">
        <v>519</v>
      </c>
      <c r="B2" s="601"/>
      <c r="C2" s="601"/>
      <c r="D2" s="601"/>
      <c r="E2" s="601"/>
      <c r="F2" s="601"/>
      <c r="G2" s="601"/>
      <c r="H2" s="601"/>
      <c r="I2" s="601"/>
      <c r="J2" s="601"/>
    </row>
    <row r="3" spans="1:10" ht="18.75" customHeight="1">
      <c r="A3" s="724" t="s">
        <v>618</v>
      </c>
      <c r="B3" s="724"/>
      <c r="C3" s="724"/>
      <c r="D3" s="724"/>
      <c r="E3" s="724"/>
      <c r="F3" s="724"/>
      <c r="G3" s="724"/>
      <c r="H3" s="724"/>
      <c r="I3" s="724"/>
      <c r="J3" s="724"/>
    </row>
    <row r="4" spans="1:10" ht="8.25" customHeight="1" thickBot="1">
      <c r="A4" s="33"/>
      <c r="B4" s="33"/>
      <c r="C4" s="33"/>
      <c r="D4" s="33"/>
      <c r="E4" s="33"/>
      <c r="F4" s="33"/>
      <c r="G4" s="33"/>
      <c r="H4" s="33"/>
      <c r="I4" s="33"/>
      <c r="J4" s="34"/>
    </row>
    <row r="5" spans="1:10" ht="25.5" customHeight="1" thickTop="1">
      <c r="A5" s="592" t="s">
        <v>139</v>
      </c>
      <c r="B5" s="592"/>
      <c r="C5" s="595" t="s">
        <v>550</v>
      </c>
      <c r="D5" s="595"/>
      <c r="E5" s="595"/>
      <c r="F5" s="508"/>
      <c r="G5" s="595" t="s">
        <v>551</v>
      </c>
      <c r="H5" s="595"/>
      <c r="I5" s="595"/>
      <c r="J5" s="595" t="s">
        <v>82</v>
      </c>
    </row>
    <row r="6" spans="1:10" ht="28.5" customHeight="1">
      <c r="A6" s="593"/>
      <c r="B6" s="593"/>
      <c r="C6" s="10" t="s">
        <v>79</v>
      </c>
      <c r="D6" s="50" t="s">
        <v>80</v>
      </c>
      <c r="E6" s="50" t="s">
        <v>0</v>
      </c>
      <c r="F6" s="51"/>
      <c r="G6" s="10" t="s">
        <v>79</v>
      </c>
      <c r="H6" s="50" t="s">
        <v>80</v>
      </c>
      <c r="I6" s="50" t="s">
        <v>0</v>
      </c>
      <c r="J6" s="596"/>
    </row>
    <row r="7" spans="1:10" ht="21.95" customHeight="1">
      <c r="A7" s="690" t="s">
        <v>246</v>
      </c>
      <c r="B7" s="1" t="s">
        <v>83</v>
      </c>
      <c r="C7" s="378">
        <v>0</v>
      </c>
      <c r="D7" s="378">
        <v>0</v>
      </c>
      <c r="E7" s="378">
        <v>0</v>
      </c>
      <c r="F7" s="378" t="e">
        <v>#DIV/0!</v>
      </c>
      <c r="G7" s="378">
        <v>0</v>
      </c>
      <c r="H7" s="378">
        <v>0</v>
      </c>
      <c r="I7" s="378">
        <v>0</v>
      </c>
      <c r="J7" s="378">
        <v>0</v>
      </c>
    </row>
    <row r="8" spans="1:10" ht="21.95" customHeight="1">
      <c r="A8" s="700"/>
      <c r="B8" s="519" t="s">
        <v>84</v>
      </c>
      <c r="C8" s="379">
        <v>43.235611459714143</v>
      </c>
      <c r="D8" s="379">
        <v>100</v>
      </c>
      <c r="E8" s="379">
        <v>43.244470759458707</v>
      </c>
      <c r="F8" s="379" t="e">
        <v>#DIV/0!</v>
      </c>
      <c r="G8" s="379">
        <v>50.938625357718273</v>
      </c>
      <c r="H8" s="379">
        <v>0</v>
      </c>
      <c r="I8" s="379">
        <v>49.580847368023562</v>
      </c>
      <c r="J8" s="379">
        <v>43.336641566486968</v>
      </c>
    </row>
    <row r="9" spans="1:10" ht="21.95" customHeight="1">
      <c r="A9" s="700"/>
      <c r="B9" s="519" t="s">
        <v>85</v>
      </c>
      <c r="C9" s="379">
        <v>0.145274032407718</v>
      </c>
      <c r="D9" s="379">
        <v>0</v>
      </c>
      <c r="E9" s="379">
        <v>0.14525135928058144</v>
      </c>
      <c r="F9" s="379" t="e">
        <v>#DIV/0!</v>
      </c>
      <c r="G9" s="379">
        <v>46.432402086746968</v>
      </c>
      <c r="H9" s="379">
        <v>100</v>
      </c>
      <c r="I9" s="379">
        <v>47.860255800832533</v>
      </c>
      <c r="J9" s="379">
        <v>0.83932791729167211</v>
      </c>
    </row>
    <row r="10" spans="1:10" ht="21.95" customHeight="1">
      <c r="A10" s="700"/>
      <c r="B10" s="45" t="s">
        <v>86</v>
      </c>
      <c r="C10" s="378">
        <v>56.61911450787813</v>
      </c>
      <c r="D10" s="378">
        <v>0</v>
      </c>
      <c r="E10" s="378">
        <v>56.610277881260707</v>
      </c>
      <c r="F10" s="378" t="e">
        <v>#DIV/0!</v>
      </c>
      <c r="G10" s="378">
        <v>2.6289725555347641</v>
      </c>
      <c r="H10" s="378">
        <v>0</v>
      </c>
      <c r="I10" s="378">
        <v>2.5588968311439078</v>
      </c>
      <c r="J10" s="378">
        <v>55.824030516221356</v>
      </c>
    </row>
    <row r="11" spans="1:10" ht="21.95" customHeight="1">
      <c r="A11" s="607" t="s">
        <v>0</v>
      </c>
      <c r="B11" s="607"/>
      <c r="C11" s="185">
        <v>43.411198591257275</v>
      </c>
      <c r="D11" s="185">
        <v>35.897435897435912</v>
      </c>
      <c r="E11" s="185">
        <v>43.409780497100229</v>
      </c>
      <c r="F11" s="185" t="e">
        <v>#DIV/0!</v>
      </c>
      <c r="G11" s="185">
        <v>2.864015318181949</v>
      </c>
      <c r="H11" s="185">
        <v>0.34692107545533396</v>
      </c>
      <c r="I11" s="185">
        <v>2.3998842581486808</v>
      </c>
      <c r="J11" s="185">
        <v>34.767565552526079</v>
      </c>
    </row>
    <row r="12" spans="1:10" ht="21.95" customHeight="1">
      <c r="A12" s="690" t="s">
        <v>247</v>
      </c>
      <c r="B12" s="1" t="s">
        <v>83</v>
      </c>
      <c r="C12" s="163">
        <v>0.15690472480333215</v>
      </c>
      <c r="D12" s="163">
        <v>0</v>
      </c>
      <c r="E12" s="163">
        <v>0.15690472480333215</v>
      </c>
      <c r="F12" s="163" t="e">
        <v>#DIV/0!</v>
      </c>
      <c r="G12" s="163">
        <v>95.742042957736359</v>
      </c>
      <c r="H12" s="163">
        <v>0</v>
      </c>
      <c r="I12" s="163">
        <v>65.042617470398667</v>
      </c>
      <c r="J12" s="163">
        <v>15.190131688544437</v>
      </c>
    </row>
    <row r="13" spans="1:10" ht="21.95" customHeight="1">
      <c r="A13" s="700"/>
      <c r="B13" s="21" t="s">
        <v>87</v>
      </c>
      <c r="C13" s="163">
        <v>68.965971385873729</v>
      </c>
      <c r="D13" s="163">
        <v>0</v>
      </c>
      <c r="E13" s="163">
        <v>68.965971385873729</v>
      </c>
      <c r="F13" s="163" t="e">
        <v>#DIV/0!</v>
      </c>
      <c r="G13" s="163">
        <v>2.8218838408256466</v>
      </c>
      <c r="H13" s="163">
        <v>100</v>
      </c>
      <c r="I13" s="163">
        <v>33.981782291554872</v>
      </c>
      <c r="J13" s="163">
        <v>60.860562158739469</v>
      </c>
    </row>
    <row r="14" spans="1:10" ht="21.95" customHeight="1">
      <c r="A14" s="700"/>
      <c r="B14" s="21" t="s">
        <v>88</v>
      </c>
      <c r="C14" s="163">
        <v>1.5188377360962553</v>
      </c>
      <c r="D14" s="163">
        <v>0</v>
      </c>
      <c r="E14" s="163">
        <v>1.5188377360962553</v>
      </c>
      <c r="F14" s="163" t="e">
        <v>#DIV/0!</v>
      </c>
      <c r="G14" s="163">
        <v>0</v>
      </c>
      <c r="H14" s="163">
        <v>0</v>
      </c>
      <c r="I14" s="163">
        <v>0</v>
      </c>
      <c r="J14" s="163">
        <v>1.1669415875966043</v>
      </c>
    </row>
    <row r="15" spans="1:10" ht="21.95" customHeight="1">
      <c r="A15" s="700"/>
      <c r="B15" s="21" t="s">
        <v>89</v>
      </c>
      <c r="C15" s="163">
        <v>29.358286153226683</v>
      </c>
      <c r="D15" s="163">
        <v>0</v>
      </c>
      <c r="E15" s="163">
        <v>29.358286153226683</v>
      </c>
      <c r="F15" s="163" t="e">
        <v>#DIV/0!</v>
      </c>
      <c r="G15" s="163">
        <v>1.4360732014379882</v>
      </c>
      <c r="H15" s="163">
        <v>0</v>
      </c>
      <c r="I15" s="163">
        <v>0.97560023804645812</v>
      </c>
      <c r="J15" s="163">
        <v>22.782364565119494</v>
      </c>
    </row>
    <row r="16" spans="1:10" ht="21.95" customHeight="1">
      <c r="A16" s="607" t="s">
        <v>0</v>
      </c>
      <c r="B16" s="607"/>
      <c r="C16" s="185">
        <v>29.033540492783207</v>
      </c>
      <c r="D16" s="185">
        <v>0</v>
      </c>
      <c r="E16" s="185">
        <v>29.028060908744031</v>
      </c>
      <c r="F16" s="185" t="e">
        <v>#DIV/0!</v>
      </c>
      <c r="G16" s="185">
        <v>27.307603117074347</v>
      </c>
      <c r="H16" s="185">
        <v>57.010696733159882</v>
      </c>
      <c r="I16" s="185">
        <v>32.784604372048221</v>
      </c>
      <c r="J16" s="185">
        <v>29.819695588074786</v>
      </c>
    </row>
    <row r="17" spans="1:10" ht="21.95" customHeight="1">
      <c r="A17" s="690" t="s">
        <v>248</v>
      </c>
      <c r="B17" s="1" t="s">
        <v>83</v>
      </c>
      <c r="C17" s="163">
        <v>2.9610747927062579E-2</v>
      </c>
      <c r="D17" s="163">
        <v>0</v>
      </c>
      <c r="E17" s="163">
        <v>2.9605159404995505E-2</v>
      </c>
      <c r="F17" s="163" t="e">
        <v>#DIV/0!</v>
      </c>
      <c r="G17" s="163">
        <v>32.207606960214619</v>
      </c>
      <c r="H17" s="163">
        <v>0</v>
      </c>
      <c r="I17" s="163">
        <v>26.268794457355593</v>
      </c>
      <c r="J17" s="163">
        <v>5.5591171718951875</v>
      </c>
    </row>
    <row r="18" spans="1:10" ht="21.95" customHeight="1">
      <c r="A18" s="700"/>
      <c r="B18" s="21" t="s">
        <v>90</v>
      </c>
      <c r="C18" s="163">
        <v>3.7166129563763612</v>
      </c>
      <c r="D18" s="163">
        <v>0</v>
      </c>
      <c r="E18" s="163">
        <v>3.7159115092676074</v>
      </c>
      <c r="F18" s="163" t="e">
        <v>#DIV/0!</v>
      </c>
      <c r="G18" s="163">
        <v>30.139892920177431</v>
      </c>
      <c r="H18" s="163">
        <v>37.58311650766116</v>
      </c>
      <c r="I18" s="163">
        <v>31.512360901344977</v>
      </c>
      <c r="J18" s="163">
        <v>9.5735925173493719</v>
      </c>
    </row>
    <row r="19" spans="1:10" ht="21.95" customHeight="1">
      <c r="A19" s="700"/>
      <c r="B19" s="21" t="s">
        <v>89</v>
      </c>
      <c r="C19" s="163">
        <v>2.3309723127548687</v>
      </c>
      <c r="D19" s="163">
        <v>41.478129713423819</v>
      </c>
      <c r="E19" s="163">
        <v>2.3383606689536265</v>
      </c>
      <c r="F19" s="163" t="e">
        <v>#DIV/0!</v>
      </c>
      <c r="G19" s="163">
        <v>1.5660404439532898</v>
      </c>
      <c r="H19" s="163">
        <v>0</v>
      </c>
      <c r="I19" s="163">
        <v>1.2772757251084124</v>
      </c>
      <c r="J19" s="163">
        <v>2.114753076636632</v>
      </c>
    </row>
    <row r="20" spans="1:10" ht="21.95" customHeight="1">
      <c r="A20" s="700"/>
      <c r="B20" s="21" t="s">
        <v>86</v>
      </c>
      <c r="C20" s="163">
        <v>17.927323380287813</v>
      </c>
      <c r="D20" s="163">
        <v>0</v>
      </c>
      <c r="E20" s="163">
        <v>17.923939904714654</v>
      </c>
      <c r="F20" s="163" t="e">
        <v>#DIV/0!</v>
      </c>
      <c r="G20" s="163">
        <v>1.6482365868522253</v>
      </c>
      <c r="H20" s="163">
        <v>0</v>
      </c>
      <c r="I20" s="163">
        <v>1.344315588879315</v>
      </c>
      <c r="J20" s="163">
        <v>14.430035013981374</v>
      </c>
    </row>
    <row r="21" spans="1:10" ht="21.95" customHeight="1">
      <c r="A21" s="607" t="s">
        <v>0</v>
      </c>
      <c r="B21" s="607"/>
      <c r="C21" s="185">
        <v>24.004519397346108</v>
      </c>
      <c r="D21" s="185">
        <v>41.478129713423819</v>
      </c>
      <c r="E21" s="185">
        <v>24.007817242340884</v>
      </c>
      <c r="F21" s="185" t="e">
        <v>#DIV/0!</v>
      </c>
      <c r="G21" s="185">
        <v>65.561776911197569</v>
      </c>
      <c r="H21" s="185">
        <v>37.58311650766116</v>
      </c>
      <c r="I21" s="185">
        <v>60.402746672688302</v>
      </c>
      <c r="J21" s="185">
        <v>31.677497779862563</v>
      </c>
    </row>
    <row r="22" spans="1:10" ht="21.95" customHeight="1">
      <c r="A22" s="690" t="s">
        <v>249</v>
      </c>
      <c r="B22" s="1" t="s">
        <v>90</v>
      </c>
      <c r="C22" s="378">
        <v>78.584478736262184</v>
      </c>
      <c r="D22" s="378">
        <v>0</v>
      </c>
      <c r="E22" s="378">
        <v>78.584478736262184</v>
      </c>
      <c r="F22" s="378" t="e">
        <v>#DIV/0!</v>
      </c>
      <c r="G22" s="378">
        <v>100</v>
      </c>
      <c r="H22" s="378">
        <v>100</v>
      </c>
      <c r="I22" s="378">
        <v>100</v>
      </c>
      <c r="J22" s="378">
        <v>85.591088753144078</v>
      </c>
    </row>
    <row r="23" spans="1:10" ht="21.95" customHeight="1">
      <c r="A23" s="700"/>
      <c r="B23" s="519" t="s">
        <v>89</v>
      </c>
      <c r="C23" s="379">
        <v>1.5178345560333923</v>
      </c>
      <c r="D23" s="379">
        <v>0</v>
      </c>
      <c r="E23" s="379">
        <v>1.5178345560333923</v>
      </c>
      <c r="F23" s="379" t="e">
        <v>#DIV/0!</v>
      </c>
      <c r="G23" s="379">
        <v>0</v>
      </c>
      <c r="H23" s="379">
        <v>0</v>
      </c>
      <c r="I23" s="379">
        <v>0</v>
      </c>
      <c r="J23" s="379">
        <v>1.0212379673582086</v>
      </c>
    </row>
    <row r="24" spans="1:10" ht="21.95" customHeight="1">
      <c r="A24" s="700"/>
      <c r="B24" s="520" t="s">
        <v>86</v>
      </c>
      <c r="C24" s="378">
        <v>19.897686707704416</v>
      </c>
      <c r="D24" s="378">
        <v>0</v>
      </c>
      <c r="E24" s="378">
        <v>19.897686707704416</v>
      </c>
      <c r="F24" s="378" t="e">
        <v>#DIV/0!</v>
      </c>
      <c r="G24" s="378">
        <v>0</v>
      </c>
      <c r="H24" s="378">
        <v>0</v>
      </c>
      <c r="I24" s="378">
        <v>0</v>
      </c>
      <c r="J24" s="378">
        <v>13.387673279497703</v>
      </c>
    </row>
    <row r="25" spans="1:10" ht="21.95" customHeight="1">
      <c r="A25" s="607" t="s">
        <v>0</v>
      </c>
      <c r="B25" s="607"/>
      <c r="C25" s="185">
        <v>0.50647191298130056</v>
      </c>
      <c r="D25" s="185">
        <v>0</v>
      </c>
      <c r="E25" s="185">
        <v>0.50637632507284858</v>
      </c>
      <c r="F25" s="185" t="e">
        <v>#DIV/0!</v>
      </c>
      <c r="G25" s="185">
        <v>0.11764715109580483</v>
      </c>
      <c r="H25" s="185">
        <v>4.4810638912980654</v>
      </c>
      <c r="I25" s="185">
        <v>0.92222458908764204</v>
      </c>
      <c r="J25" s="185">
        <v>0.59401005282001595</v>
      </c>
    </row>
    <row r="26" spans="1:10" ht="18" customHeight="1">
      <c r="J26" s="45" t="s">
        <v>25</v>
      </c>
    </row>
    <row r="27" spans="1:10" ht="4.5" customHeight="1">
      <c r="A27" s="647"/>
      <c r="B27" s="647"/>
      <c r="J27" s="1"/>
    </row>
    <row r="28" spans="1:10" ht="25.5" customHeight="1">
      <c r="A28" s="647" t="s">
        <v>532</v>
      </c>
      <c r="B28" s="647"/>
      <c r="C28" s="647"/>
      <c r="D28" s="589">
        <v>77</v>
      </c>
      <c r="E28" s="589"/>
      <c r="J28" s="1"/>
    </row>
    <row r="29" spans="1:10" ht="8.25" customHeight="1">
      <c r="A29" s="488"/>
      <c r="B29" s="488"/>
      <c r="C29" s="488"/>
      <c r="J29" s="1"/>
    </row>
    <row r="30" spans="1:10" ht="30.75" customHeight="1">
      <c r="A30" s="601" t="s">
        <v>520</v>
      </c>
      <c r="B30" s="601"/>
      <c r="C30" s="601"/>
      <c r="D30" s="601"/>
      <c r="E30" s="601"/>
      <c r="F30" s="601"/>
      <c r="G30" s="601"/>
      <c r="H30" s="601"/>
      <c r="I30" s="601"/>
      <c r="J30" s="601"/>
    </row>
    <row r="31" spans="1:10" ht="20.25" customHeight="1">
      <c r="A31" s="724" t="s">
        <v>619</v>
      </c>
      <c r="B31" s="724"/>
      <c r="C31" s="724"/>
      <c r="D31" s="724"/>
      <c r="E31" s="724"/>
      <c r="F31" s="724"/>
      <c r="G31" s="724"/>
      <c r="H31" s="724"/>
      <c r="I31" s="724"/>
      <c r="J31" s="724"/>
    </row>
    <row r="32" spans="1:10" ht="9.75" customHeight="1" thickBot="1">
      <c r="A32" s="33"/>
      <c r="B32" s="33"/>
      <c r="C32" s="33"/>
      <c r="D32" s="33"/>
      <c r="E32" s="33"/>
      <c r="F32" s="33"/>
      <c r="G32" s="33"/>
      <c r="H32" s="33"/>
      <c r="I32" s="33"/>
      <c r="J32" s="34"/>
    </row>
    <row r="33" spans="1:10" ht="28.5" customHeight="1" thickTop="1">
      <c r="A33" s="592" t="s">
        <v>77</v>
      </c>
      <c r="B33" s="592"/>
      <c r="C33" s="595" t="s">
        <v>550</v>
      </c>
      <c r="D33" s="595"/>
      <c r="E33" s="595"/>
      <c r="F33" s="508"/>
      <c r="G33" s="595" t="s">
        <v>551</v>
      </c>
      <c r="H33" s="595"/>
      <c r="I33" s="595"/>
      <c r="J33" s="595" t="s">
        <v>82</v>
      </c>
    </row>
    <row r="34" spans="1:10" ht="29.25" customHeight="1">
      <c r="A34" s="593"/>
      <c r="B34" s="593"/>
      <c r="C34" s="10" t="s">
        <v>79</v>
      </c>
      <c r="D34" s="50" t="s">
        <v>80</v>
      </c>
      <c r="E34" s="50" t="s">
        <v>0</v>
      </c>
      <c r="F34" s="51"/>
      <c r="G34" s="10" t="s">
        <v>79</v>
      </c>
      <c r="H34" s="50" t="s">
        <v>80</v>
      </c>
      <c r="I34" s="50" t="s">
        <v>0</v>
      </c>
      <c r="J34" s="596"/>
    </row>
    <row r="35" spans="1:10" ht="24" customHeight="1">
      <c r="A35" s="690" t="s">
        <v>250</v>
      </c>
      <c r="B35" s="1" t="s">
        <v>83</v>
      </c>
      <c r="C35" s="163">
        <v>2.1353904755093199E-3</v>
      </c>
      <c r="D35" s="163">
        <v>0</v>
      </c>
      <c r="E35" s="163">
        <v>2.1349874570910218E-3</v>
      </c>
      <c r="F35" s="163" t="e">
        <v>#DIV/0!</v>
      </c>
      <c r="G35" s="163">
        <v>0</v>
      </c>
      <c r="H35" s="163">
        <v>0</v>
      </c>
      <c r="I35" s="163">
        <v>0</v>
      </c>
      <c r="J35" s="163">
        <v>1.6850711637007095E-3</v>
      </c>
    </row>
    <row r="36" spans="1:10" ht="24" customHeight="1">
      <c r="A36" s="700"/>
      <c r="B36" s="21" t="s">
        <v>91</v>
      </c>
      <c r="C36" s="163">
        <v>3.4735685068284942E-2</v>
      </c>
      <c r="D36" s="163">
        <v>0</v>
      </c>
      <c r="E36" s="163">
        <v>3.4729129302013953E-2</v>
      </c>
      <c r="F36" s="163" t="e">
        <v>#DIV/0!</v>
      </c>
      <c r="G36" s="163">
        <v>1.2026153223126713E-2</v>
      </c>
      <c r="H36" s="163">
        <v>0</v>
      </c>
      <c r="I36" s="163">
        <v>9.8086314677529526E-3</v>
      </c>
      <c r="J36" s="163">
        <v>2.9477511557004409E-2</v>
      </c>
    </row>
    <row r="37" spans="1:10" ht="24" customHeight="1">
      <c r="A37" s="700"/>
      <c r="B37" s="21" t="s">
        <v>92</v>
      </c>
      <c r="C37" s="163">
        <v>0.23084994633906086</v>
      </c>
      <c r="D37" s="163">
        <v>0</v>
      </c>
      <c r="E37" s="163">
        <v>0.23080637736125337</v>
      </c>
      <c r="F37" s="163" t="e">
        <v>#DIV/0!</v>
      </c>
      <c r="G37" s="163">
        <v>1.2447722181220013</v>
      </c>
      <c r="H37" s="163">
        <v>0</v>
      </c>
      <c r="I37" s="163">
        <v>9.8086314677529526E-3</v>
      </c>
      <c r="J37" s="163">
        <v>0.18423444723127755</v>
      </c>
    </row>
    <row r="38" spans="1:10" ht="24" customHeight="1">
      <c r="A38" s="607" t="s">
        <v>0</v>
      </c>
      <c r="B38" s="607"/>
      <c r="C38" s="185">
        <v>0.26772102188285513</v>
      </c>
      <c r="D38" s="185">
        <v>0</v>
      </c>
      <c r="E38" s="185">
        <v>0.26767049412035837</v>
      </c>
      <c r="F38" s="185" t="e">
        <v>#DIV/0!</v>
      </c>
      <c r="G38" s="185">
        <v>1.2567983713451281</v>
      </c>
      <c r="H38" s="185">
        <v>0</v>
      </c>
      <c r="I38" s="185">
        <v>1.0250552961598995</v>
      </c>
      <c r="J38" s="185">
        <v>0.42727787807570983</v>
      </c>
    </row>
    <row r="39" spans="1:10" ht="24" customHeight="1">
      <c r="A39" s="690" t="s">
        <v>252</v>
      </c>
      <c r="B39" s="1" t="s">
        <v>93</v>
      </c>
      <c r="C39" s="163">
        <v>0</v>
      </c>
      <c r="D39" s="163">
        <v>0</v>
      </c>
      <c r="E39" s="163">
        <v>0</v>
      </c>
      <c r="F39" s="163" t="e">
        <v>#DIV/0!</v>
      </c>
      <c r="G39" s="163">
        <v>0</v>
      </c>
      <c r="H39" s="163">
        <v>0</v>
      </c>
      <c r="I39" s="163">
        <v>0</v>
      </c>
      <c r="J39" s="163">
        <v>0</v>
      </c>
    </row>
    <row r="40" spans="1:10" ht="24" customHeight="1">
      <c r="A40" s="700"/>
      <c r="B40" s="21" t="s">
        <v>94</v>
      </c>
      <c r="C40" s="163">
        <v>0</v>
      </c>
      <c r="D40" s="163">
        <v>0</v>
      </c>
      <c r="E40" s="163">
        <v>0</v>
      </c>
      <c r="F40" s="163" t="e">
        <v>#DIV/0!</v>
      </c>
      <c r="G40" s="163">
        <v>0</v>
      </c>
      <c r="H40" s="163">
        <v>0.28910089621277835</v>
      </c>
      <c r="I40" s="163">
        <v>5.3307779716048657E-2</v>
      </c>
      <c r="J40" s="163">
        <v>1.1233807758004729E-2</v>
      </c>
    </row>
    <row r="41" spans="1:10" ht="24" customHeight="1">
      <c r="A41" s="700"/>
      <c r="B41" s="21" t="s">
        <v>95</v>
      </c>
      <c r="C41" s="163">
        <v>1.4235936503395467E-4</v>
      </c>
      <c r="D41" s="163">
        <v>0</v>
      </c>
      <c r="E41" s="163">
        <v>1.4233249713940143E-4</v>
      </c>
      <c r="F41" s="163" t="e">
        <v>#DIV/0!</v>
      </c>
      <c r="G41" s="163">
        <v>0</v>
      </c>
      <c r="H41" s="163">
        <v>0</v>
      </c>
      <c r="I41" s="163">
        <v>0</v>
      </c>
      <c r="J41" s="163">
        <v>1.1233807758004728E-4</v>
      </c>
    </row>
    <row r="42" spans="1:10" ht="24" customHeight="1">
      <c r="A42" s="700"/>
      <c r="B42" s="21" t="s">
        <v>96</v>
      </c>
      <c r="C42" s="163">
        <v>9.9651555523768282E-3</v>
      </c>
      <c r="D42" s="163">
        <v>0</v>
      </c>
      <c r="E42" s="163">
        <v>9.9632747997581029E-3</v>
      </c>
      <c r="F42" s="163" t="e">
        <v>#DIV/0!</v>
      </c>
      <c r="G42" s="163">
        <v>2.8921591311052017</v>
      </c>
      <c r="H42" s="163">
        <v>0.28910089621277835</v>
      </c>
      <c r="I42" s="163">
        <v>2.4121770321512019</v>
      </c>
      <c r="J42" s="163">
        <v>0.51619346648031728</v>
      </c>
    </row>
    <row r="43" spans="1:10" ht="24" customHeight="1">
      <c r="A43" s="607" t="s">
        <v>0</v>
      </c>
      <c r="B43" s="607"/>
      <c r="C43" s="185">
        <v>1.0107514917410782E-2</v>
      </c>
      <c r="D43" s="185">
        <v>0</v>
      </c>
      <c r="E43" s="185">
        <v>1.0105607296897504E-2</v>
      </c>
      <c r="F43" s="185" t="e">
        <v>#DIV/0!</v>
      </c>
      <c r="G43" s="185">
        <v>2.8921591311052017</v>
      </c>
      <c r="H43" s="185">
        <v>0.57820179242555669</v>
      </c>
      <c r="I43" s="185">
        <v>2.4654848118672508</v>
      </c>
      <c r="J43" s="185">
        <v>0.52753961231590207</v>
      </c>
    </row>
    <row r="44" spans="1:10" ht="24" customHeight="1">
      <c r="A44" s="690" t="s">
        <v>251</v>
      </c>
      <c r="B44" s="53" t="s">
        <v>97</v>
      </c>
      <c r="C44" s="244">
        <v>2.6589056516724865</v>
      </c>
      <c r="D44" s="244">
        <v>22.624434389140259</v>
      </c>
      <c r="E44" s="244">
        <v>2.6626738036355824</v>
      </c>
      <c r="F44" s="244" t="e">
        <v>#DIV/0!</v>
      </c>
      <c r="G44" s="244">
        <v>0</v>
      </c>
      <c r="H44" s="244">
        <v>0</v>
      </c>
      <c r="I44" s="244">
        <v>0</v>
      </c>
      <c r="J44" s="244">
        <v>2.1015555992825288</v>
      </c>
    </row>
    <row r="45" spans="1:10" ht="24" customHeight="1">
      <c r="A45" s="663"/>
      <c r="B45" s="21" t="s">
        <v>98</v>
      </c>
      <c r="C45" s="379">
        <v>0</v>
      </c>
      <c r="D45" s="379">
        <v>0</v>
      </c>
      <c r="E45" s="379">
        <v>0</v>
      </c>
      <c r="F45" s="379" t="e">
        <v>#DIV/0!</v>
      </c>
      <c r="G45" s="379">
        <v>0</v>
      </c>
      <c r="H45" s="379">
        <v>0</v>
      </c>
      <c r="I45" s="379">
        <v>0</v>
      </c>
      <c r="J45" s="379">
        <v>0</v>
      </c>
    </row>
    <row r="46" spans="1:10" ht="24" customHeight="1">
      <c r="A46" s="663"/>
      <c r="B46" s="21" t="s">
        <v>99</v>
      </c>
      <c r="C46" s="380">
        <v>0.10753541715934868</v>
      </c>
      <c r="D46" s="380">
        <v>0</v>
      </c>
      <c r="E46" s="380">
        <v>0.10751512168916107</v>
      </c>
      <c r="F46" s="380" t="e">
        <v>#DIV/0!</v>
      </c>
      <c r="G46" s="380">
        <v>0</v>
      </c>
      <c r="H46" s="380">
        <v>0</v>
      </c>
      <c r="I46" s="380">
        <v>0</v>
      </c>
      <c r="J46" s="380">
        <v>8.4857937042416121E-2</v>
      </c>
    </row>
    <row r="47" spans="1:10" ht="25.5" customHeight="1">
      <c r="A47" s="607" t="s">
        <v>0</v>
      </c>
      <c r="B47" s="607"/>
      <c r="C47" s="185">
        <v>2.7664410688318353</v>
      </c>
      <c r="D47" s="185">
        <v>22.624434389140259</v>
      </c>
      <c r="E47" s="185">
        <v>2.7701889253247431</v>
      </c>
      <c r="F47" s="185" t="e">
        <v>#DIV/0!</v>
      </c>
      <c r="G47" s="185">
        <v>0</v>
      </c>
      <c r="H47" s="185">
        <v>0</v>
      </c>
      <c r="I47" s="185">
        <v>0</v>
      </c>
      <c r="J47" s="185">
        <v>2.1864135363249448</v>
      </c>
    </row>
    <row r="48" spans="1:10" ht="25.5" customHeight="1" thickBot="1">
      <c r="A48" s="618" t="s">
        <v>82</v>
      </c>
      <c r="B48" s="618"/>
      <c r="C48" s="191">
        <v>99.999999999999972</v>
      </c>
      <c r="D48" s="191">
        <v>99.999999999999986</v>
      </c>
      <c r="E48" s="191">
        <v>99.999999999999986</v>
      </c>
      <c r="F48" s="191" t="e">
        <v>#DIV/0!</v>
      </c>
      <c r="G48" s="191">
        <v>100</v>
      </c>
      <c r="H48" s="191">
        <v>100</v>
      </c>
      <c r="I48" s="191">
        <v>100.00000000000001</v>
      </c>
      <c r="J48" s="191">
        <v>100.00000000000001</v>
      </c>
    </row>
    <row r="49" spans="1:5" ht="15" thickTop="1"/>
    <row r="51" spans="1:5" ht="1.5" customHeight="1"/>
    <row r="52" spans="1:5" ht="30" customHeight="1"/>
    <row r="54" spans="1:5" ht="24" customHeight="1"/>
    <row r="55" spans="1:5" ht="25.5" customHeight="1">
      <c r="A55" s="647" t="s">
        <v>532</v>
      </c>
      <c r="B55" s="647"/>
      <c r="D55" s="589">
        <v>78</v>
      </c>
      <c r="E55" s="589"/>
    </row>
  </sheetData>
  <mergeCells count="32">
    <mergeCell ref="A22:A24"/>
    <mergeCell ref="A25:B25"/>
    <mergeCell ref="A30:J30"/>
    <mergeCell ref="A33:B34"/>
    <mergeCell ref="A31:J31"/>
    <mergeCell ref="D28:E28"/>
    <mergeCell ref="J33:J34"/>
    <mergeCell ref="A21:B21"/>
    <mergeCell ref="A7:A10"/>
    <mergeCell ref="A11:B11"/>
    <mergeCell ref="A12:A15"/>
    <mergeCell ref="A16:B16"/>
    <mergeCell ref="A17:A20"/>
    <mergeCell ref="A2:J2"/>
    <mergeCell ref="A3:J3"/>
    <mergeCell ref="A5:B6"/>
    <mergeCell ref="C5:E5"/>
    <mergeCell ref="G5:I5"/>
    <mergeCell ref="J5:J6"/>
    <mergeCell ref="D55:E55"/>
    <mergeCell ref="A27:B27"/>
    <mergeCell ref="A28:C28"/>
    <mergeCell ref="C33:E33"/>
    <mergeCell ref="G33:I33"/>
    <mergeCell ref="A55:B55"/>
    <mergeCell ref="A48:B48"/>
    <mergeCell ref="A39:A42"/>
    <mergeCell ref="A43:B43"/>
    <mergeCell ref="A44:A46"/>
    <mergeCell ref="A47:B47"/>
    <mergeCell ref="A35:A37"/>
    <mergeCell ref="A38:B38"/>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Bold,غامق"&amp;12&amp;K07-021المسح البيئي في العراق لقطاع الصناعة لسنة &amp;"Times New Roman,غامق"2012</oddHeader>
  </headerFooter>
  <drawing r:id="rId2"/>
</worksheet>
</file>

<file path=xl/worksheets/sheet33.xml><?xml version="1.0" encoding="utf-8"?>
<worksheet xmlns="http://schemas.openxmlformats.org/spreadsheetml/2006/main" xmlns:r="http://schemas.openxmlformats.org/officeDocument/2006/relationships">
  <dimension ref="A1:J91"/>
  <sheetViews>
    <sheetView rightToLeft="1" topLeftCell="A52" workbookViewId="0">
      <selection activeCell="O76" sqref="O76"/>
    </sheetView>
  </sheetViews>
  <sheetFormatPr defaultRowHeight="14.25"/>
  <sheetData>
    <row r="1" spans="1:10" ht="15.75">
      <c r="A1" s="590" t="s">
        <v>476</v>
      </c>
      <c r="B1" s="590"/>
      <c r="C1" s="590"/>
      <c r="D1" s="590"/>
      <c r="E1" s="590"/>
      <c r="F1" s="590"/>
      <c r="G1" s="590"/>
      <c r="H1" s="590"/>
      <c r="I1" s="590"/>
      <c r="J1" s="590"/>
    </row>
    <row r="2" spans="1:10" ht="15.75">
      <c r="A2" s="724" t="s">
        <v>76</v>
      </c>
      <c r="B2" s="724"/>
      <c r="C2" s="724"/>
      <c r="D2" s="724"/>
      <c r="E2" s="724"/>
      <c r="F2" s="724"/>
      <c r="G2" s="724"/>
      <c r="H2" s="724"/>
      <c r="I2" s="724"/>
      <c r="J2" s="724"/>
    </row>
    <row r="3" spans="1:10" ht="15" thickBot="1">
      <c r="A3" s="33"/>
      <c r="B3" s="33"/>
      <c r="C3" s="33"/>
      <c r="D3" s="33"/>
      <c r="E3" s="33"/>
      <c r="F3" s="33"/>
      <c r="G3" s="33"/>
      <c r="H3" s="33"/>
      <c r="I3" s="33"/>
      <c r="J3" s="34" t="s">
        <v>140</v>
      </c>
    </row>
    <row r="4" spans="1:10" ht="15" thickTop="1">
      <c r="A4" s="670" t="s">
        <v>139</v>
      </c>
      <c r="B4" s="670"/>
      <c r="C4" s="679" t="s">
        <v>78</v>
      </c>
      <c r="D4" s="679"/>
      <c r="E4" s="679"/>
      <c r="F4" s="455"/>
      <c r="G4" s="679" t="s">
        <v>81</v>
      </c>
      <c r="H4" s="679"/>
      <c r="I4" s="679"/>
      <c r="J4" s="679" t="s">
        <v>82</v>
      </c>
    </row>
    <row r="5" spans="1:10">
      <c r="A5" s="692"/>
      <c r="B5" s="692"/>
      <c r="C5" s="10" t="s">
        <v>79</v>
      </c>
      <c r="D5" s="50" t="s">
        <v>80</v>
      </c>
      <c r="E5" s="50" t="s">
        <v>0</v>
      </c>
      <c r="F5" s="51"/>
      <c r="G5" s="10" t="s">
        <v>79</v>
      </c>
      <c r="H5" s="50" t="s">
        <v>80</v>
      </c>
      <c r="I5" s="50" t="s">
        <v>0</v>
      </c>
      <c r="J5" s="681"/>
    </row>
    <row r="6" spans="1:10">
      <c r="A6" s="690" t="s">
        <v>246</v>
      </c>
      <c r="B6" s="1" t="s">
        <v>83</v>
      </c>
      <c r="C6" s="377">
        <v>0</v>
      </c>
      <c r="D6" s="377">
        <v>0</v>
      </c>
      <c r="E6" s="377">
        <f t="shared" ref="E6:E24" si="0">SUM(C6:D6)</f>
        <v>0</v>
      </c>
      <c r="F6" s="377"/>
      <c r="G6" s="377">
        <v>0</v>
      </c>
      <c r="H6" s="377">
        <v>0</v>
      </c>
      <c r="I6" s="377">
        <f t="shared" ref="I6:I14" si="1">SUM(G6:H6)</f>
        <v>0</v>
      </c>
      <c r="J6" s="377">
        <v>0</v>
      </c>
    </row>
    <row r="7" spans="1:10">
      <c r="A7" s="700"/>
      <c r="B7" s="21" t="s">
        <v>84</v>
      </c>
      <c r="C7" s="80">
        <v>6592154.0000000028</v>
      </c>
      <c r="D7" s="80">
        <v>2380.0000000000018</v>
      </c>
      <c r="E7" s="80">
        <f t="shared" si="0"/>
        <v>6594534.0000000028</v>
      </c>
      <c r="F7" s="80"/>
      <c r="G7" s="80">
        <v>111604.99999999999</v>
      </c>
      <c r="H7" s="80">
        <v>0</v>
      </c>
      <c r="I7" s="80">
        <f t="shared" si="1"/>
        <v>111604.99999999999</v>
      </c>
      <c r="J7" s="80">
        <f t="shared" ref="J7:J14" si="2">E7+I7</f>
        <v>6706139.0000000028</v>
      </c>
    </row>
    <row r="8" spans="1:10">
      <c r="A8" s="700"/>
      <c r="B8" s="21" t="s">
        <v>85</v>
      </c>
      <c r="C8" s="80">
        <v>22150</v>
      </c>
      <c r="D8" s="80">
        <v>0</v>
      </c>
      <c r="E8" s="80">
        <f t="shared" si="0"/>
        <v>22150</v>
      </c>
      <c r="F8" s="80"/>
      <c r="G8" s="80">
        <v>101731.99999999999</v>
      </c>
      <c r="H8" s="80">
        <v>6000</v>
      </c>
      <c r="I8" s="80">
        <f t="shared" si="1"/>
        <v>107731.99999999999</v>
      </c>
      <c r="J8" s="80">
        <f t="shared" si="2"/>
        <v>129881.99999999999</v>
      </c>
    </row>
    <row r="9" spans="1:10">
      <c r="A9" s="700"/>
      <c r="B9" s="48" t="s">
        <v>86</v>
      </c>
      <c r="C9" s="159">
        <v>8632743</v>
      </c>
      <c r="D9" s="159">
        <v>0</v>
      </c>
      <c r="E9" s="159">
        <f t="shared" si="0"/>
        <v>8632743</v>
      </c>
      <c r="F9" s="159"/>
      <c r="G9" s="159">
        <v>5760.0000000000018</v>
      </c>
      <c r="H9" s="159">
        <v>0</v>
      </c>
      <c r="I9" s="159">
        <f t="shared" si="1"/>
        <v>5760.0000000000018</v>
      </c>
      <c r="J9" s="80">
        <f t="shared" si="2"/>
        <v>8638503</v>
      </c>
    </row>
    <row r="10" spans="1:10">
      <c r="A10" s="607" t="s">
        <v>0</v>
      </c>
      <c r="B10" s="607"/>
      <c r="C10" s="457">
        <f>SUM(C6:C9)</f>
        <v>15247047.000000004</v>
      </c>
      <c r="D10" s="457">
        <f>SUM(D6:D9)</f>
        <v>2380.0000000000018</v>
      </c>
      <c r="E10" s="457">
        <f t="shared" si="0"/>
        <v>15249427.000000004</v>
      </c>
      <c r="F10" s="457"/>
      <c r="G10" s="457">
        <f>SUM(G6:G9)</f>
        <v>219096.99999999997</v>
      </c>
      <c r="H10" s="457">
        <f>SUM(H6:H9)</f>
        <v>6000</v>
      </c>
      <c r="I10" s="457">
        <f t="shared" si="1"/>
        <v>225096.99999999997</v>
      </c>
      <c r="J10" s="457">
        <f t="shared" si="2"/>
        <v>15474524.000000004</v>
      </c>
    </row>
    <row r="11" spans="1:10">
      <c r="A11" s="690" t="s">
        <v>247</v>
      </c>
      <c r="B11" s="1" t="s">
        <v>83</v>
      </c>
      <c r="C11" s="456">
        <v>16000</v>
      </c>
      <c r="D11" s="456">
        <v>0</v>
      </c>
      <c r="E11" s="456">
        <f t="shared" si="0"/>
        <v>16000</v>
      </c>
      <c r="F11" s="456"/>
      <c r="G11" s="456">
        <v>2000080</v>
      </c>
      <c r="H11" s="456">
        <v>0</v>
      </c>
      <c r="I11" s="456">
        <f t="shared" si="1"/>
        <v>2000080</v>
      </c>
      <c r="J11" s="456">
        <f t="shared" si="2"/>
        <v>2016080</v>
      </c>
    </row>
    <row r="12" spans="1:10">
      <c r="A12" s="700"/>
      <c r="B12" s="21" t="s">
        <v>87</v>
      </c>
      <c r="C12" s="80">
        <v>7032647.0000000009</v>
      </c>
      <c r="D12" s="80">
        <v>0</v>
      </c>
      <c r="E12" s="80">
        <f t="shared" si="0"/>
        <v>7032647.0000000009</v>
      </c>
      <c r="F12" s="80"/>
      <c r="G12" s="80">
        <v>58950.000000000007</v>
      </c>
      <c r="H12" s="80">
        <v>985999.99999999988</v>
      </c>
      <c r="I12" s="80">
        <f t="shared" si="1"/>
        <v>1044949.9999999999</v>
      </c>
      <c r="J12" s="80">
        <f t="shared" si="2"/>
        <v>8077597.0000000009</v>
      </c>
    </row>
    <row r="13" spans="1:10">
      <c r="A13" s="700"/>
      <c r="B13" s="21" t="s">
        <v>88</v>
      </c>
      <c r="C13" s="80">
        <v>154880</v>
      </c>
      <c r="D13" s="80">
        <v>0</v>
      </c>
      <c r="E13" s="80">
        <f t="shared" si="0"/>
        <v>154880</v>
      </c>
      <c r="F13" s="80"/>
      <c r="G13" s="80">
        <v>0</v>
      </c>
      <c r="H13" s="80">
        <v>0</v>
      </c>
      <c r="I13" s="80">
        <f t="shared" si="1"/>
        <v>0</v>
      </c>
      <c r="J13" s="80">
        <f t="shared" si="2"/>
        <v>154880</v>
      </c>
    </row>
    <row r="14" spans="1:10">
      <c r="A14" s="700"/>
      <c r="B14" s="21" t="s">
        <v>89</v>
      </c>
      <c r="C14" s="80">
        <v>2993744.0000000005</v>
      </c>
      <c r="D14" s="80">
        <v>0</v>
      </c>
      <c r="E14" s="80">
        <f t="shared" si="0"/>
        <v>2993744.0000000005</v>
      </c>
      <c r="F14" s="80"/>
      <c r="G14" s="80">
        <v>30000.000000000004</v>
      </c>
      <c r="H14" s="80">
        <v>0</v>
      </c>
      <c r="I14" s="80">
        <f t="shared" si="1"/>
        <v>30000.000000000004</v>
      </c>
      <c r="J14" s="80">
        <f t="shared" si="2"/>
        <v>3023744.0000000005</v>
      </c>
    </row>
    <row r="15" spans="1:10">
      <c r="A15" s="607" t="s">
        <v>0</v>
      </c>
      <c r="B15" s="607"/>
      <c r="C15" s="457">
        <f>SUM(C11:C14)</f>
        <v>10197271.000000002</v>
      </c>
      <c r="D15" s="457">
        <f>SUM(D11:D14)</f>
        <v>0</v>
      </c>
      <c r="E15" s="457">
        <f t="shared" si="0"/>
        <v>10197271.000000002</v>
      </c>
      <c r="F15" s="457"/>
      <c r="G15" s="457">
        <f>SUM(G11:G14)</f>
        <v>2089030</v>
      </c>
      <c r="H15" s="457">
        <f>SUM(H11:H14)</f>
        <v>985999.99999999988</v>
      </c>
      <c r="I15" s="457">
        <f>SUM(I11:I14)</f>
        <v>3075030</v>
      </c>
      <c r="J15" s="457">
        <f>SUM(J11:J14)</f>
        <v>13272301</v>
      </c>
    </row>
    <row r="16" spans="1:10">
      <c r="A16" s="690" t="s">
        <v>248</v>
      </c>
      <c r="B16" s="1" t="s">
        <v>83</v>
      </c>
      <c r="C16" s="456">
        <v>10400.000000000002</v>
      </c>
      <c r="D16" s="456">
        <v>0</v>
      </c>
      <c r="E16" s="456">
        <f t="shared" si="0"/>
        <v>10400.000000000002</v>
      </c>
      <c r="F16" s="456"/>
      <c r="G16" s="456">
        <v>1822800</v>
      </c>
      <c r="H16" s="456">
        <v>0</v>
      </c>
      <c r="I16" s="456">
        <f t="shared" ref="I16:I24" si="3">SUM(G16:H16)</f>
        <v>1822800</v>
      </c>
      <c r="J16" s="456">
        <f>E16+I16</f>
        <v>1833200</v>
      </c>
    </row>
    <row r="17" spans="1:10">
      <c r="A17" s="700"/>
      <c r="B17" s="21" t="s">
        <v>90</v>
      </c>
      <c r="C17" s="80">
        <v>1305362.9999999993</v>
      </c>
      <c r="D17" s="80">
        <v>0</v>
      </c>
      <c r="E17" s="80">
        <f t="shared" si="0"/>
        <v>1305362.9999999993</v>
      </c>
      <c r="F17" s="80"/>
      <c r="G17" s="80">
        <v>2305699.9999999977</v>
      </c>
      <c r="H17" s="80">
        <v>649999.99999999965</v>
      </c>
      <c r="I17" s="80">
        <f t="shared" si="3"/>
        <v>2955699.9999999972</v>
      </c>
      <c r="J17" s="456">
        <f t="shared" ref="J17:J19" si="4">E17+I17</f>
        <v>4261062.9999999963</v>
      </c>
    </row>
    <row r="18" spans="1:10">
      <c r="A18" s="700"/>
      <c r="B18" s="21" t="s">
        <v>89</v>
      </c>
      <c r="C18" s="80">
        <v>818692.99999999988</v>
      </c>
      <c r="D18" s="80">
        <v>2750</v>
      </c>
      <c r="E18" s="80">
        <f t="shared" si="0"/>
        <v>821442.99999999988</v>
      </c>
      <c r="F18" s="80"/>
      <c r="G18" s="80">
        <v>119802</v>
      </c>
      <c r="H18" s="80">
        <v>0</v>
      </c>
      <c r="I18" s="80">
        <f t="shared" si="3"/>
        <v>119802</v>
      </c>
      <c r="J18" s="456">
        <f t="shared" si="4"/>
        <v>941244.99999999988</v>
      </c>
    </row>
    <row r="19" spans="1:10">
      <c r="A19" s="700"/>
      <c r="B19" s="21" t="s">
        <v>86</v>
      </c>
      <c r="C19" s="80">
        <v>6296503</v>
      </c>
      <c r="D19" s="80">
        <v>0</v>
      </c>
      <c r="E19" s="80">
        <f t="shared" si="0"/>
        <v>6296503</v>
      </c>
      <c r="F19" s="80"/>
      <c r="G19" s="80">
        <v>126090</v>
      </c>
      <c r="H19" s="80">
        <v>0</v>
      </c>
      <c r="I19" s="80">
        <f t="shared" si="3"/>
        <v>126090</v>
      </c>
      <c r="J19" s="456">
        <f t="shared" si="4"/>
        <v>6422593</v>
      </c>
    </row>
    <row r="20" spans="1:10">
      <c r="A20" s="607" t="s">
        <v>0</v>
      </c>
      <c r="B20" s="607"/>
      <c r="C20" s="457">
        <f>SUM(C16:C19)</f>
        <v>8430959</v>
      </c>
      <c r="D20" s="457">
        <f>SUM(D16:D19)</f>
        <v>2750</v>
      </c>
      <c r="E20" s="457">
        <f t="shared" si="0"/>
        <v>8433709</v>
      </c>
      <c r="F20" s="457"/>
      <c r="G20" s="457">
        <f>SUM(G16:G19)</f>
        <v>4374391.9999999981</v>
      </c>
      <c r="H20" s="457">
        <f>SUM(H16:H19)</f>
        <v>649999.99999999965</v>
      </c>
      <c r="I20" s="457">
        <f t="shared" si="3"/>
        <v>5024391.9999999981</v>
      </c>
      <c r="J20" s="457">
        <f>SUM(J16:J19)</f>
        <v>13458100.999999996</v>
      </c>
    </row>
    <row r="21" spans="1:10">
      <c r="A21" s="690" t="s">
        <v>249</v>
      </c>
      <c r="B21" s="1" t="s">
        <v>90</v>
      </c>
      <c r="C21" s="377">
        <v>139790</v>
      </c>
      <c r="D21" s="377">
        <v>0</v>
      </c>
      <c r="E21" s="377">
        <f t="shared" si="0"/>
        <v>139790</v>
      </c>
      <c r="F21" s="377"/>
      <c r="G21" s="377">
        <v>9000.0000000000018</v>
      </c>
      <c r="H21" s="377">
        <v>77500.000000000015</v>
      </c>
      <c r="I21" s="377">
        <f t="shared" si="3"/>
        <v>86500.000000000015</v>
      </c>
      <c r="J21" s="377">
        <f>E21+I21</f>
        <v>226290</v>
      </c>
    </row>
    <row r="22" spans="1:10">
      <c r="A22" s="700"/>
      <c r="B22" s="21" t="s">
        <v>89</v>
      </c>
      <c r="C22" s="80">
        <v>2700</v>
      </c>
      <c r="D22" s="80">
        <v>0</v>
      </c>
      <c r="E22" s="80">
        <f t="shared" si="0"/>
        <v>2700</v>
      </c>
      <c r="F22" s="80"/>
      <c r="G22" s="80">
        <v>0</v>
      </c>
      <c r="H22" s="80">
        <v>0</v>
      </c>
      <c r="I22" s="80">
        <f t="shared" si="3"/>
        <v>0</v>
      </c>
      <c r="J22" s="377">
        <f>E22+I22</f>
        <v>2700</v>
      </c>
    </row>
    <row r="23" spans="1:10">
      <c r="A23" s="700"/>
      <c r="B23" s="21" t="s">
        <v>86</v>
      </c>
      <c r="C23" s="80">
        <v>35395</v>
      </c>
      <c r="D23" s="80">
        <v>0</v>
      </c>
      <c r="E23" s="80">
        <f t="shared" si="0"/>
        <v>35395</v>
      </c>
      <c r="F23" s="80"/>
      <c r="G23" s="80">
        <v>0</v>
      </c>
      <c r="H23" s="80">
        <v>0</v>
      </c>
      <c r="I23" s="80">
        <f t="shared" si="3"/>
        <v>0</v>
      </c>
      <c r="J23" s="377">
        <f>E23+I23</f>
        <v>35395</v>
      </c>
    </row>
    <row r="24" spans="1:10">
      <c r="A24" s="607" t="s">
        <v>0</v>
      </c>
      <c r="B24" s="607"/>
      <c r="C24" s="457">
        <f>SUM(C21:C23)</f>
        <v>177885</v>
      </c>
      <c r="D24" s="457">
        <f>SUM(D21:D23)</f>
        <v>0</v>
      </c>
      <c r="E24" s="457">
        <f t="shared" si="0"/>
        <v>177885</v>
      </c>
      <c r="F24" s="457"/>
      <c r="G24" s="457">
        <f>SUM(G21:G23)</f>
        <v>9000.0000000000018</v>
      </c>
      <c r="H24" s="457">
        <f>SUM(H21:H23)</f>
        <v>77500.000000000015</v>
      </c>
      <c r="I24" s="457">
        <f t="shared" si="3"/>
        <v>86500.000000000015</v>
      </c>
      <c r="J24" s="457">
        <f>E24+I24</f>
        <v>264385</v>
      </c>
    </row>
    <row r="25" spans="1:10">
      <c r="A25" s="57"/>
      <c r="B25" s="57"/>
      <c r="C25" s="57"/>
      <c r="D25" s="57"/>
      <c r="E25" s="57"/>
      <c r="F25" s="57"/>
      <c r="G25" s="57"/>
      <c r="H25" s="57"/>
      <c r="I25" s="57"/>
      <c r="J25" s="45" t="s">
        <v>25</v>
      </c>
    </row>
    <row r="26" spans="1:10">
      <c r="A26" s="57"/>
      <c r="B26" s="57"/>
      <c r="C26" s="57"/>
      <c r="D26" s="57"/>
      <c r="E26" s="57"/>
      <c r="F26" s="57"/>
      <c r="G26" s="57"/>
      <c r="H26" s="57"/>
      <c r="I26" s="57"/>
      <c r="J26" s="1"/>
    </row>
    <row r="27" spans="1:10">
      <c r="A27" s="57"/>
      <c r="B27" s="57"/>
      <c r="C27" s="57"/>
      <c r="D27" s="57"/>
      <c r="E27" s="57"/>
      <c r="F27" s="57"/>
      <c r="G27" s="57"/>
      <c r="H27" s="57"/>
      <c r="I27" s="57"/>
      <c r="J27" s="1"/>
    </row>
    <row r="28" spans="1:10" ht="15.75">
      <c r="A28" s="590" t="s">
        <v>477</v>
      </c>
      <c r="B28" s="590"/>
      <c r="C28" s="590"/>
      <c r="D28" s="590"/>
      <c r="E28" s="590"/>
      <c r="F28" s="590"/>
      <c r="G28" s="590"/>
      <c r="H28" s="590"/>
      <c r="I28" s="590"/>
      <c r="J28" s="590"/>
    </row>
    <row r="29" spans="1:10" ht="15.75">
      <c r="A29" s="724" t="s">
        <v>76</v>
      </c>
      <c r="B29" s="724"/>
      <c r="C29" s="724"/>
      <c r="D29" s="724"/>
      <c r="E29" s="724"/>
      <c r="F29" s="724"/>
      <c r="G29" s="724"/>
      <c r="H29" s="724"/>
      <c r="I29" s="724"/>
      <c r="J29" s="724"/>
    </row>
    <row r="30" spans="1:10" ht="15" thickBot="1">
      <c r="A30" s="33"/>
      <c r="B30" s="33"/>
      <c r="C30" s="33"/>
      <c r="D30" s="33"/>
      <c r="E30" s="33"/>
      <c r="F30" s="33"/>
      <c r="G30" s="33"/>
      <c r="H30" s="33"/>
      <c r="I30" s="33"/>
      <c r="J30" s="34" t="s">
        <v>140</v>
      </c>
    </row>
    <row r="31" spans="1:10" ht="15" thickTop="1">
      <c r="A31" s="670" t="s">
        <v>77</v>
      </c>
      <c r="B31" s="670"/>
      <c r="C31" s="679" t="s">
        <v>78</v>
      </c>
      <c r="D31" s="679"/>
      <c r="E31" s="679"/>
      <c r="F31" s="455"/>
      <c r="G31" s="679" t="s">
        <v>81</v>
      </c>
      <c r="H31" s="679"/>
      <c r="I31" s="679"/>
      <c r="J31" s="679" t="s">
        <v>82</v>
      </c>
    </row>
    <row r="32" spans="1:10">
      <c r="A32" s="692"/>
      <c r="B32" s="692"/>
      <c r="C32" s="10" t="s">
        <v>79</v>
      </c>
      <c r="D32" s="50" t="s">
        <v>80</v>
      </c>
      <c r="E32" s="50" t="s">
        <v>0</v>
      </c>
      <c r="F32" s="51"/>
      <c r="G32" s="10" t="s">
        <v>79</v>
      </c>
      <c r="H32" s="50" t="s">
        <v>80</v>
      </c>
      <c r="I32" s="50" t="s">
        <v>0</v>
      </c>
      <c r="J32" s="681"/>
    </row>
    <row r="33" spans="1:10">
      <c r="A33" s="690" t="s">
        <v>250</v>
      </c>
      <c r="B33" s="1" t="s">
        <v>83</v>
      </c>
      <c r="C33" s="456">
        <v>750</v>
      </c>
      <c r="D33" s="456">
        <v>0</v>
      </c>
      <c r="E33" s="456">
        <f>SUM(C33:D33)</f>
        <v>750</v>
      </c>
      <c r="F33" s="456"/>
      <c r="G33" s="456">
        <v>0</v>
      </c>
      <c r="H33" s="456">
        <v>0</v>
      </c>
      <c r="I33" s="456">
        <f>SUM(G33:H33)</f>
        <v>0</v>
      </c>
      <c r="J33" s="456">
        <f>E33+I33</f>
        <v>750</v>
      </c>
    </row>
    <row r="34" spans="1:10">
      <c r="A34" s="700"/>
      <c r="B34" s="21" t="s">
        <v>91</v>
      </c>
      <c r="C34" s="80">
        <v>12200</v>
      </c>
      <c r="D34" s="80">
        <v>0</v>
      </c>
      <c r="E34" s="80">
        <f>SUM(C34:D34)</f>
        <v>12200</v>
      </c>
      <c r="F34" s="80"/>
      <c r="G34" s="80">
        <v>920</v>
      </c>
      <c r="H34" s="80">
        <v>0</v>
      </c>
      <c r="I34" s="80">
        <f>SUM(G34:H34)</f>
        <v>920</v>
      </c>
      <c r="J34" s="456">
        <f>E34+I34</f>
        <v>13120</v>
      </c>
    </row>
    <row r="35" spans="1:10">
      <c r="A35" s="700"/>
      <c r="B35" s="21" t="s">
        <v>92</v>
      </c>
      <c r="C35" s="80">
        <v>81080</v>
      </c>
      <c r="D35" s="80">
        <v>0</v>
      </c>
      <c r="E35" s="80">
        <f>SUM(C35:D35)</f>
        <v>81080</v>
      </c>
      <c r="F35" s="80"/>
      <c r="G35" s="80">
        <v>95224.999999999985</v>
      </c>
      <c r="H35" s="80">
        <v>0</v>
      </c>
      <c r="I35" s="80">
        <f>SUM(I33:I34)</f>
        <v>920</v>
      </c>
      <c r="J35" s="456">
        <f>E35+I35</f>
        <v>82000</v>
      </c>
    </row>
    <row r="36" spans="1:10">
      <c r="A36" s="607" t="s">
        <v>0</v>
      </c>
      <c r="B36" s="607"/>
      <c r="C36" s="457">
        <f>SUM(C33:C35)</f>
        <v>94030</v>
      </c>
      <c r="D36" s="457">
        <f>SUM(D33:D35)</f>
        <v>0</v>
      </c>
      <c r="E36" s="457">
        <f>SUM(E33:E35)</f>
        <v>94030</v>
      </c>
      <c r="F36" s="457"/>
      <c r="G36" s="457">
        <f>SUM(G33:G35)</f>
        <v>96144.999999999985</v>
      </c>
      <c r="H36" s="457">
        <f>SUM(H33:H35)</f>
        <v>0</v>
      </c>
      <c r="I36" s="457">
        <f t="shared" ref="I36:I44" si="5">SUM(G36:H36)</f>
        <v>96144.999999999985</v>
      </c>
      <c r="J36" s="457">
        <f>E36+I36</f>
        <v>190175</v>
      </c>
    </row>
    <row r="37" spans="1:10">
      <c r="A37" s="690" t="s">
        <v>252</v>
      </c>
      <c r="B37" s="1" t="s">
        <v>93</v>
      </c>
      <c r="C37" s="456">
        <v>0</v>
      </c>
      <c r="D37" s="456">
        <v>0</v>
      </c>
      <c r="E37" s="456">
        <f t="shared" ref="E37:E45" si="6">SUM(C37:D37)</f>
        <v>0</v>
      </c>
      <c r="F37" s="456"/>
      <c r="G37" s="456">
        <v>0</v>
      </c>
      <c r="H37" s="456">
        <v>0</v>
      </c>
      <c r="I37" s="456">
        <f t="shared" si="5"/>
        <v>0</v>
      </c>
      <c r="J37" s="456">
        <f>E37+I37</f>
        <v>0</v>
      </c>
    </row>
    <row r="38" spans="1:10">
      <c r="A38" s="700"/>
      <c r="B38" s="21" t="s">
        <v>94</v>
      </c>
      <c r="C38" s="80">
        <v>0</v>
      </c>
      <c r="D38" s="80">
        <v>0</v>
      </c>
      <c r="E38" s="80">
        <f t="shared" si="6"/>
        <v>0</v>
      </c>
      <c r="F38" s="80"/>
      <c r="G38" s="80">
        <v>0</v>
      </c>
      <c r="H38" s="80">
        <v>5000</v>
      </c>
      <c r="I38" s="80">
        <f t="shared" si="5"/>
        <v>5000</v>
      </c>
      <c r="J38" s="456">
        <f t="shared" ref="J38:J40" si="7">E38+I38</f>
        <v>5000</v>
      </c>
    </row>
    <row r="39" spans="1:10">
      <c r="A39" s="700"/>
      <c r="B39" s="21" t="s">
        <v>95</v>
      </c>
      <c r="C39" s="80">
        <v>50</v>
      </c>
      <c r="D39" s="80">
        <v>0</v>
      </c>
      <c r="E39" s="80">
        <f t="shared" si="6"/>
        <v>50</v>
      </c>
      <c r="F39" s="80"/>
      <c r="G39" s="80">
        <v>0</v>
      </c>
      <c r="H39" s="80">
        <v>0</v>
      </c>
      <c r="I39" s="80">
        <f t="shared" si="5"/>
        <v>0</v>
      </c>
      <c r="J39" s="456">
        <f t="shared" si="7"/>
        <v>50</v>
      </c>
    </row>
    <row r="40" spans="1:10">
      <c r="A40" s="700"/>
      <c r="B40" s="21" t="s">
        <v>96</v>
      </c>
      <c r="C40" s="80">
        <v>3500.0000000000005</v>
      </c>
      <c r="D40" s="80">
        <v>0</v>
      </c>
      <c r="E40" s="80">
        <f t="shared" si="6"/>
        <v>3500.0000000000005</v>
      </c>
      <c r="F40" s="80"/>
      <c r="G40" s="80">
        <v>221250</v>
      </c>
      <c r="H40" s="80">
        <v>5000</v>
      </c>
      <c r="I40" s="80">
        <f t="shared" si="5"/>
        <v>226250</v>
      </c>
      <c r="J40" s="456">
        <f t="shared" si="7"/>
        <v>229750</v>
      </c>
    </row>
    <row r="41" spans="1:10">
      <c r="A41" s="607" t="s">
        <v>0</v>
      </c>
      <c r="B41" s="607"/>
      <c r="C41" s="457">
        <f>SUM(C37:C40)</f>
        <v>3550.0000000000005</v>
      </c>
      <c r="D41" s="457">
        <f>SUM(D37:D40)</f>
        <v>0</v>
      </c>
      <c r="E41" s="457">
        <f t="shared" si="6"/>
        <v>3550.0000000000005</v>
      </c>
      <c r="F41" s="457"/>
      <c r="G41" s="457">
        <f>SUM(G37:G40)</f>
        <v>221250</v>
      </c>
      <c r="H41" s="457">
        <f>SUM(H37:H40)</f>
        <v>10000</v>
      </c>
      <c r="I41" s="457">
        <f t="shared" si="5"/>
        <v>231250</v>
      </c>
      <c r="J41" s="457">
        <f>E41+I41</f>
        <v>234800</v>
      </c>
    </row>
    <row r="42" spans="1:10">
      <c r="A42" s="690" t="s">
        <v>251</v>
      </c>
      <c r="B42" s="53" t="s">
        <v>97</v>
      </c>
      <c r="C42" s="458">
        <v>933871.00000000023</v>
      </c>
      <c r="D42" s="458">
        <v>1499.9999999999995</v>
      </c>
      <c r="E42" s="458">
        <f t="shared" si="6"/>
        <v>935371.00000000023</v>
      </c>
      <c r="F42" s="458"/>
      <c r="G42" s="458">
        <v>0</v>
      </c>
      <c r="H42" s="458">
        <v>0</v>
      </c>
      <c r="I42" s="458">
        <f t="shared" si="5"/>
        <v>0</v>
      </c>
      <c r="J42" s="458">
        <f>E42+I42</f>
        <v>935371.00000000023</v>
      </c>
    </row>
    <row r="43" spans="1:10">
      <c r="A43" s="663"/>
      <c r="B43" s="21" t="s">
        <v>98</v>
      </c>
      <c r="C43" s="80">
        <v>0</v>
      </c>
      <c r="D43" s="80">
        <v>0</v>
      </c>
      <c r="E43" s="80">
        <f t="shared" si="6"/>
        <v>0</v>
      </c>
      <c r="F43" s="80"/>
      <c r="G43" s="80">
        <v>0</v>
      </c>
      <c r="H43" s="80">
        <v>0</v>
      </c>
      <c r="I43" s="80">
        <f t="shared" si="5"/>
        <v>0</v>
      </c>
      <c r="J43" s="80">
        <f>E43+I43</f>
        <v>0</v>
      </c>
    </row>
    <row r="44" spans="1:10">
      <c r="A44" s="663"/>
      <c r="B44" s="21" t="s">
        <v>99</v>
      </c>
      <c r="C44" s="80">
        <v>37769</v>
      </c>
      <c r="D44" s="80">
        <v>0</v>
      </c>
      <c r="E44" s="80">
        <f t="shared" si="6"/>
        <v>37769</v>
      </c>
      <c r="F44" s="80"/>
      <c r="G44" s="80">
        <v>0</v>
      </c>
      <c r="H44" s="80">
        <v>0</v>
      </c>
      <c r="I44" s="80">
        <f t="shared" si="5"/>
        <v>0</v>
      </c>
      <c r="J44" s="80">
        <f>E44+I44</f>
        <v>37769</v>
      </c>
    </row>
    <row r="45" spans="1:10">
      <c r="A45" s="607" t="s">
        <v>0</v>
      </c>
      <c r="B45" s="607"/>
      <c r="C45" s="457">
        <f>SUM(C42:C44)</f>
        <v>971640.00000000023</v>
      </c>
      <c r="D45" s="457">
        <f>SUM(D42:D44)</f>
        <v>1499.9999999999995</v>
      </c>
      <c r="E45" s="457">
        <f t="shared" si="6"/>
        <v>973140.00000000023</v>
      </c>
      <c r="F45" s="457"/>
      <c r="G45" s="457">
        <f>SUM(G42:G44)</f>
        <v>0</v>
      </c>
      <c r="H45" s="457">
        <f>SUM(H42:H44)</f>
        <v>0</v>
      </c>
      <c r="I45" s="457">
        <f>SUM(I42:I44)</f>
        <v>0</v>
      </c>
      <c r="J45" s="457">
        <f>SUM(J42:J44)</f>
        <v>973140.00000000023</v>
      </c>
    </row>
    <row r="46" spans="1:10" ht="15" thickBot="1">
      <c r="A46" s="618" t="s">
        <v>82</v>
      </c>
      <c r="B46" s="618"/>
      <c r="C46" s="189">
        <f>C10+C15+C20+C24+C36+C41+C45</f>
        <v>35122382.000000007</v>
      </c>
      <c r="D46" s="189">
        <f>D10+D15+D20+D24+D36+D41+D45</f>
        <v>6630.0000000000018</v>
      </c>
      <c r="E46" s="189">
        <f>E10+E15+E20+E24+E36+E41+E45</f>
        <v>35129012.000000007</v>
      </c>
      <c r="F46" s="189">
        <f t="shared" ref="F46:I46" si="8">F10+F15+F20+F24+F36+F41+F45</f>
        <v>0</v>
      </c>
      <c r="G46" s="189">
        <f t="shared" si="8"/>
        <v>7008913.9999999981</v>
      </c>
      <c r="H46" s="189">
        <f t="shared" si="8"/>
        <v>1729499.9999999995</v>
      </c>
      <c r="I46" s="189">
        <f t="shared" si="8"/>
        <v>8738413.9999999981</v>
      </c>
      <c r="J46" s="189">
        <f>J10+J15+J20+J24+J36+J41+J45</f>
        <v>43867426</v>
      </c>
    </row>
    <row r="47" spans="1:10" ht="15" thickTop="1">
      <c r="A47" s="57"/>
      <c r="B47" s="57"/>
      <c r="C47" s="57"/>
      <c r="D47" s="57"/>
      <c r="E47" s="57"/>
      <c r="F47" s="57"/>
      <c r="G47" s="57"/>
      <c r="H47" s="57"/>
      <c r="I47" s="57"/>
      <c r="J47" s="57"/>
    </row>
    <row r="48" spans="1:10">
      <c r="A48" s="57"/>
      <c r="B48" s="57"/>
      <c r="C48" s="57"/>
      <c r="D48" s="57"/>
      <c r="E48" s="57"/>
      <c r="F48" s="57"/>
      <c r="G48" s="57"/>
      <c r="H48" s="57"/>
      <c r="I48" s="57"/>
      <c r="J48" s="57"/>
    </row>
    <row r="49" spans="1:10">
      <c r="A49" s="57"/>
      <c r="B49" s="57"/>
      <c r="C49" s="57"/>
      <c r="D49" s="57"/>
      <c r="E49" s="57"/>
      <c r="F49" s="57"/>
      <c r="G49" s="57"/>
      <c r="H49" s="57"/>
      <c r="I49" s="57"/>
      <c r="J49" s="57"/>
    </row>
    <row r="50" spans="1:10">
      <c r="A50" s="57"/>
      <c r="B50" s="57"/>
      <c r="C50" s="57"/>
      <c r="D50" s="57"/>
      <c r="E50" s="57"/>
      <c r="F50" s="57"/>
      <c r="G50" s="57"/>
      <c r="H50" s="57"/>
      <c r="I50" s="57"/>
      <c r="J50" s="57"/>
    </row>
    <row r="51" spans="1:10">
      <c r="A51" s="57"/>
      <c r="B51" s="57"/>
      <c r="C51" s="57"/>
      <c r="D51" s="57"/>
      <c r="E51" s="57"/>
      <c r="F51" s="57"/>
      <c r="G51" s="57"/>
      <c r="H51" s="57"/>
      <c r="I51" s="57"/>
      <c r="J51" s="57"/>
    </row>
    <row r="52" spans="1:10">
      <c r="A52" s="57"/>
      <c r="B52" s="57"/>
      <c r="C52" s="57"/>
      <c r="D52" s="57"/>
      <c r="E52" s="57"/>
      <c r="F52" s="57"/>
      <c r="G52" s="57"/>
      <c r="H52" s="57"/>
      <c r="I52" s="57"/>
      <c r="J52" s="57"/>
    </row>
    <row r="53" spans="1:10">
      <c r="A53" s="57"/>
      <c r="B53" s="57"/>
      <c r="C53" s="57"/>
      <c r="D53" s="57"/>
      <c r="E53" s="57"/>
      <c r="F53" s="57"/>
      <c r="G53" s="57"/>
      <c r="H53" s="57"/>
      <c r="I53" s="57"/>
      <c r="J53" s="57"/>
    </row>
    <row r="54" spans="1:10" ht="15" thickBot="1">
      <c r="A54" s="57"/>
      <c r="B54" s="57"/>
      <c r="C54" s="57"/>
      <c r="D54" s="57"/>
      <c r="E54" s="57"/>
      <c r="F54" s="57"/>
      <c r="G54" s="57"/>
      <c r="H54" s="57"/>
      <c r="I54" s="57"/>
      <c r="J54" s="57"/>
    </row>
    <row r="55" spans="1:10" ht="15" thickTop="1">
      <c r="A55" s="670" t="s">
        <v>139</v>
      </c>
      <c r="B55" s="670"/>
      <c r="C55" s="679" t="s">
        <v>78</v>
      </c>
      <c r="D55" s="679"/>
      <c r="E55" s="679"/>
      <c r="F55" s="455"/>
      <c r="G55" s="679" t="s">
        <v>81</v>
      </c>
      <c r="H55" s="679"/>
      <c r="I55" s="679"/>
      <c r="J55" s="679" t="s">
        <v>82</v>
      </c>
    </row>
    <row r="56" spans="1:10">
      <c r="A56" s="692"/>
      <c r="B56" s="692"/>
      <c r="C56" s="10" t="s">
        <v>79</v>
      </c>
      <c r="D56" s="50" t="s">
        <v>80</v>
      </c>
      <c r="E56" s="50" t="s">
        <v>0</v>
      </c>
      <c r="F56" s="51"/>
      <c r="G56" s="10" t="s">
        <v>79</v>
      </c>
      <c r="H56" s="50" t="s">
        <v>80</v>
      </c>
      <c r="I56" s="50" t="s">
        <v>0</v>
      </c>
      <c r="J56" s="681"/>
    </row>
    <row r="57" spans="1:10">
      <c r="A57" s="459" t="s">
        <v>246</v>
      </c>
      <c r="B57" s="1"/>
      <c r="C57" s="377"/>
      <c r="D57" s="377"/>
      <c r="E57" s="377"/>
      <c r="F57" s="377"/>
      <c r="G57" s="377"/>
      <c r="H57" s="377"/>
      <c r="I57" s="377"/>
      <c r="J57" s="377"/>
    </row>
    <row r="58" spans="1:10">
      <c r="A58" s="607" t="s">
        <v>0</v>
      </c>
      <c r="B58" s="607"/>
      <c r="C58" s="457"/>
      <c r="D58" s="457"/>
      <c r="E58" s="457">
        <v>15249427.000000004</v>
      </c>
      <c r="F58" s="457"/>
      <c r="G58" s="457"/>
      <c r="H58" s="457"/>
      <c r="I58" s="457"/>
      <c r="J58" s="457"/>
    </row>
    <row r="59" spans="1:10" ht="15" customHeight="1">
      <c r="A59" s="459" t="s">
        <v>247</v>
      </c>
      <c r="B59" s="1"/>
      <c r="C59" s="456"/>
      <c r="D59" s="456"/>
      <c r="E59" s="456"/>
      <c r="F59" s="456"/>
      <c r="G59" s="456"/>
      <c r="H59" s="456"/>
      <c r="I59" s="456"/>
      <c r="J59" s="456"/>
    </row>
    <row r="60" spans="1:10">
      <c r="A60" s="607" t="s">
        <v>0</v>
      </c>
      <c r="B60" s="607"/>
      <c r="C60" s="457"/>
      <c r="D60" s="457"/>
      <c r="E60" s="457"/>
      <c r="F60" s="457"/>
      <c r="G60" s="457"/>
      <c r="H60" s="457"/>
      <c r="I60" s="457"/>
      <c r="J60" s="457"/>
    </row>
    <row r="61" spans="1:10" ht="15" customHeight="1">
      <c r="A61" s="459" t="s">
        <v>248</v>
      </c>
      <c r="B61" s="1"/>
      <c r="C61" s="456"/>
      <c r="D61" s="456"/>
      <c r="E61" s="456"/>
      <c r="F61" s="456"/>
      <c r="G61" s="456"/>
      <c r="H61" s="456"/>
      <c r="I61" s="456"/>
      <c r="J61" s="456"/>
    </row>
    <row r="62" spans="1:10">
      <c r="A62" s="460"/>
      <c r="B62" s="21"/>
      <c r="C62" s="80"/>
      <c r="D62" s="80"/>
      <c r="E62" s="80"/>
      <c r="F62" s="80"/>
      <c r="G62" s="80"/>
      <c r="H62" s="80"/>
      <c r="I62" s="80"/>
      <c r="J62" s="456"/>
    </row>
    <row r="63" spans="1:10">
      <c r="A63" s="460"/>
      <c r="B63" s="21"/>
      <c r="C63" s="80"/>
      <c r="D63" s="80"/>
      <c r="E63" s="80"/>
      <c r="F63" s="80"/>
      <c r="G63" s="80"/>
      <c r="H63" s="80"/>
      <c r="I63" s="80"/>
      <c r="J63" s="456"/>
    </row>
    <row r="64" spans="1:10">
      <c r="A64" s="460"/>
      <c r="B64" s="21"/>
      <c r="C64" s="80"/>
      <c r="D64" s="80"/>
      <c r="E64" s="80"/>
      <c r="F64" s="80"/>
      <c r="G64" s="80"/>
      <c r="H64" s="80"/>
      <c r="I64" s="80"/>
      <c r="J64" s="456"/>
    </row>
    <row r="65" spans="1:10">
      <c r="A65" s="607" t="s">
        <v>0</v>
      </c>
      <c r="B65" s="607"/>
      <c r="C65" s="457"/>
      <c r="D65" s="457"/>
      <c r="E65" s="457"/>
      <c r="F65" s="457"/>
      <c r="G65" s="457"/>
      <c r="H65" s="457"/>
      <c r="I65" s="457"/>
      <c r="J65" s="457"/>
    </row>
    <row r="66" spans="1:10">
      <c r="A66" s="690" t="s">
        <v>249</v>
      </c>
      <c r="B66" s="1"/>
      <c r="C66" s="377"/>
      <c r="D66" s="377"/>
      <c r="E66" s="377"/>
      <c r="F66" s="377"/>
      <c r="G66" s="377"/>
      <c r="H66" s="377"/>
      <c r="I66" s="377"/>
      <c r="J66" s="377"/>
    </row>
    <row r="67" spans="1:10">
      <c r="A67" s="700"/>
      <c r="B67" s="21"/>
      <c r="C67" s="80"/>
      <c r="D67" s="80"/>
      <c r="E67" s="80"/>
      <c r="F67" s="80"/>
      <c r="G67" s="80"/>
      <c r="H67" s="80"/>
      <c r="I67" s="80"/>
      <c r="J67" s="377"/>
    </row>
    <row r="68" spans="1:10">
      <c r="A68" s="700"/>
      <c r="B68" s="21"/>
      <c r="C68" s="80"/>
      <c r="D68" s="80"/>
      <c r="E68" s="80"/>
      <c r="F68" s="80"/>
      <c r="G68" s="80"/>
      <c r="H68" s="80"/>
      <c r="I68" s="80"/>
      <c r="J68" s="377"/>
    </row>
    <row r="69" spans="1:10">
      <c r="A69" s="607" t="s">
        <v>0</v>
      </c>
      <c r="B69" s="607"/>
      <c r="C69" s="457"/>
      <c r="D69" s="457"/>
      <c r="E69" s="457"/>
      <c r="F69" s="457"/>
      <c r="G69" s="457"/>
      <c r="H69" s="457"/>
      <c r="I69" s="457"/>
      <c r="J69" s="457"/>
    </row>
    <row r="74" spans="1:10" ht="15" thickBot="1"/>
    <row r="75" spans="1:10" ht="15" thickTop="1">
      <c r="A75" s="670" t="s">
        <v>77</v>
      </c>
      <c r="B75" s="670"/>
      <c r="C75" s="679" t="s">
        <v>78</v>
      </c>
      <c r="D75" s="679"/>
      <c r="E75" s="679"/>
      <c r="F75" s="455"/>
      <c r="G75" s="679" t="s">
        <v>81</v>
      </c>
      <c r="H75" s="679"/>
      <c r="I75" s="679"/>
      <c r="J75" s="679" t="s">
        <v>82</v>
      </c>
    </row>
    <row r="76" spans="1:10">
      <c r="A76" s="692"/>
      <c r="B76" s="692"/>
      <c r="C76" s="10" t="s">
        <v>79</v>
      </c>
      <c r="D76" s="50" t="s">
        <v>80</v>
      </c>
      <c r="E76" s="50" t="s">
        <v>0</v>
      </c>
      <c r="F76" s="51"/>
      <c r="G76" s="10" t="s">
        <v>79</v>
      </c>
      <c r="H76" s="50" t="s">
        <v>80</v>
      </c>
      <c r="I76" s="50" t="s">
        <v>0</v>
      </c>
      <c r="J76" s="681"/>
    </row>
    <row r="77" spans="1:10">
      <c r="A77" s="690" t="s">
        <v>250</v>
      </c>
      <c r="B77" s="1"/>
      <c r="C77" s="456"/>
      <c r="D77" s="456"/>
      <c r="E77" s="456"/>
      <c r="F77" s="456"/>
      <c r="G77" s="456"/>
      <c r="H77" s="456"/>
      <c r="I77" s="456"/>
      <c r="J77" s="456"/>
    </row>
    <row r="78" spans="1:10">
      <c r="A78" s="700"/>
      <c r="B78" s="21"/>
      <c r="C78" s="80"/>
      <c r="D78" s="80"/>
      <c r="E78" s="80"/>
      <c r="F78" s="80"/>
      <c r="G78" s="80"/>
      <c r="H78" s="80"/>
      <c r="I78" s="80"/>
      <c r="J78" s="456"/>
    </row>
    <row r="79" spans="1:10">
      <c r="A79" s="700"/>
      <c r="B79" s="21"/>
      <c r="C79" s="80"/>
      <c r="D79" s="80"/>
      <c r="E79" s="80"/>
      <c r="F79" s="80"/>
      <c r="G79" s="80"/>
      <c r="H79" s="80"/>
      <c r="I79" s="80"/>
      <c r="J79" s="456"/>
    </row>
    <row r="80" spans="1:10">
      <c r="A80" s="607" t="s">
        <v>0</v>
      </c>
      <c r="B80" s="607"/>
      <c r="C80" s="457"/>
      <c r="D80" s="457"/>
      <c r="E80" s="457"/>
      <c r="F80" s="457"/>
      <c r="G80" s="457"/>
      <c r="H80" s="457"/>
      <c r="I80" s="457"/>
      <c r="J80" s="457"/>
    </row>
    <row r="81" spans="1:10">
      <c r="A81" s="690" t="s">
        <v>252</v>
      </c>
      <c r="B81" s="1"/>
      <c r="C81" s="456"/>
      <c r="D81" s="456"/>
      <c r="E81" s="456"/>
      <c r="F81" s="456"/>
      <c r="G81" s="456"/>
      <c r="H81" s="456"/>
      <c r="I81" s="456"/>
      <c r="J81" s="456"/>
    </row>
    <row r="82" spans="1:10">
      <c r="A82" s="700"/>
      <c r="B82" s="21"/>
      <c r="C82" s="80"/>
      <c r="D82" s="80"/>
      <c r="E82" s="80"/>
      <c r="F82" s="80"/>
      <c r="G82" s="80"/>
      <c r="H82" s="80"/>
      <c r="I82" s="80"/>
      <c r="J82" s="456"/>
    </row>
    <row r="83" spans="1:10">
      <c r="A83" s="700"/>
      <c r="B83" s="21"/>
      <c r="C83" s="80"/>
      <c r="D83" s="80"/>
      <c r="E83" s="80"/>
      <c r="F83" s="80"/>
      <c r="G83" s="80"/>
      <c r="H83" s="80"/>
      <c r="I83" s="80"/>
      <c r="J83" s="456"/>
    </row>
    <row r="84" spans="1:10">
      <c r="A84" s="700"/>
      <c r="B84" s="21"/>
      <c r="C84" s="80"/>
      <c r="D84" s="80"/>
      <c r="E84" s="80"/>
      <c r="F84" s="80"/>
      <c r="G84" s="80"/>
      <c r="H84" s="80"/>
      <c r="I84" s="80"/>
      <c r="J84" s="456"/>
    </row>
    <row r="85" spans="1:10">
      <c r="A85" s="607" t="s">
        <v>0</v>
      </c>
      <c r="B85" s="607"/>
      <c r="C85" s="457"/>
      <c r="D85" s="457"/>
      <c r="E85" s="457"/>
      <c r="F85" s="457"/>
      <c r="G85" s="457"/>
      <c r="H85" s="457"/>
      <c r="I85" s="457"/>
      <c r="J85" s="457"/>
    </row>
    <row r="86" spans="1:10">
      <c r="A86" s="690" t="s">
        <v>251</v>
      </c>
      <c r="B86" s="53"/>
      <c r="C86" s="458"/>
      <c r="D86" s="458"/>
      <c r="E86" s="458"/>
      <c r="F86" s="458"/>
      <c r="G86" s="458"/>
      <c r="H86" s="458"/>
      <c r="I86" s="458"/>
      <c r="J86" s="458"/>
    </row>
    <row r="87" spans="1:10">
      <c r="A87" s="663"/>
      <c r="B87" s="21"/>
      <c r="C87" s="80"/>
      <c r="D87" s="80"/>
      <c r="E87" s="80"/>
      <c r="F87" s="80"/>
      <c r="G87" s="80"/>
      <c r="H87" s="80"/>
      <c r="I87" s="80"/>
      <c r="J87" s="80"/>
    </row>
    <row r="88" spans="1:10">
      <c r="A88" s="663"/>
      <c r="B88" s="21"/>
      <c r="C88" s="80"/>
      <c r="D88" s="80"/>
      <c r="E88" s="80"/>
      <c r="F88" s="80"/>
      <c r="G88" s="80"/>
      <c r="H88" s="80"/>
      <c r="I88" s="80"/>
      <c r="J88" s="80"/>
    </row>
    <row r="89" spans="1:10">
      <c r="A89" s="607" t="s">
        <v>0</v>
      </c>
      <c r="B89" s="607"/>
      <c r="C89" s="457"/>
      <c r="D89" s="457"/>
      <c r="E89" s="457"/>
      <c r="F89" s="457"/>
      <c r="G89" s="457"/>
      <c r="H89" s="457"/>
      <c r="I89" s="457"/>
      <c r="J89" s="457"/>
    </row>
    <row r="90" spans="1:10" ht="15" thickBot="1">
      <c r="A90" s="618" t="s">
        <v>82</v>
      </c>
      <c r="B90" s="618"/>
      <c r="C90" s="189"/>
      <c r="D90" s="189"/>
      <c r="E90" s="189"/>
      <c r="F90" s="189"/>
      <c r="G90" s="189"/>
      <c r="H90" s="189"/>
      <c r="I90" s="189"/>
      <c r="J90" s="189"/>
    </row>
    <row r="91" spans="1:10" ht="15" thickTop="1"/>
  </sheetData>
  <mergeCells count="47">
    <mergeCell ref="A20:B20"/>
    <mergeCell ref="A1:J1"/>
    <mergeCell ref="A2:J2"/>
    <mergeCell ref="A4:B5"/>
    <mergeCell ref="C4:E4"/>
    <mergeCell ref="G4:I4"/>
    <mergeCell ref="J4:J5"/>
    <mergeCell ref="A6:A9"/>
    <mergeCell ref="A10:B10"/>
    <mergeCell ref="A11:A14"/>
    <mergeCell ref="A15:B15"/>
    <mergeCell ref="A16:A19"/>
    <mergeCell ref="A45:B45"/>
    <mergeCell ref="A21:A23"/>
    <mergeCell ref="A24:B24"/>
    <mergeCell ref="A28:J28"/>
    <mergeCell ref="A29:J29"/>
    <mergeCell ref="A31:B32"/>
    <mergeCell ref="C31:E31"/>
    <mergeCell ref="G31:I31"/>
    <mergeCell ref="J31:J32"/>
    <mergeCell ref="A33:A35"/>
    <mergeCell ref="A36:B36"/>
    <mergeCell ref="A37:A40"/>
    <mergeCell ref="A41:B41"/>
    <mergeCell ref="A42:A44"/>
    <mergeCell ref="A46:B46"/>
    <mergeCell ref="A55:B56"/>
    <mergeCell ref="C55:E55"/>
    <mergeCell ref="G55:I55"/>
    <mergeCell ref="J55:J56"/>
    <mergeCell ref="J75:J76"/>
    <mergeCell ref="A77:A79"/>
    <mergeCell ref="A58:B58"/>
    <mergeCell ref="A60:B60"/>
    <mergeCell ref="A65:B65"/>
    <mergeCell ref="A66:A68"/>
    <mergeCell ref="A90:B90"/>
    <mergeCell ref="A69:B69"/>
    <mergeCell ref="A75:B76"/>
    <mergeCell ref="C75:E75"/>
    <mergeCell ref="G75:I75"/>
    <mergeCell ref="A80:B80"/>
    <mergeCell ref="A81:A84"/>
    <mergeCell ref="A85:B85"/>
    <mergeCell ref="A86:A88"/>
    <mergeCell ref="A89:B89"/>
  </mergeCells>
  <pageMargins left="0.7" right="0.7" top="0.75" bottom="0.75" header="0.3" footer="0.3"/>
</worksheet>
</file>

<file path=xl/worksheets/sheet34.xml><?xml version="1.0" encoding="utf-8"?>
<worksheet xmlns="http://schemas.openxmlformats.org/spreadsheetml/2006/main" xmlns:r="http://schemas.openxmlformats.org/officeDocument/2006/relationships">
  <sheetPr>
    <tabColor theme="6" tint="-0.249977111117893"/>
  </sheetPr>
  <dimension ref="A1:G21"/>
  <sheetViews>
    <sheetView rightToLeft="1" view="pageBreakPreview" zoomScaleSheetLayoutView="100" workbookViewId="0">
      <selection activeCell="J7" sqref="J7"/>
    </sheetView>
  </sheetViews>
  <sheetFormatPr defaultColWidth="9.125" defaultRowHeight="14.25"/>
  <cols>
    <col min="1" max="1" width="33.125" style="57" customWidth="1"/>
    <col min="2" max="2" width="14" style="57" customWidth="1"/>
    <col min="3" max="3" width="14.875" style="57" customWidth="1"/>
    <col min="4" max="4" width="1" style="57" customWidth="1"/>
    <col min="5" max="5" width="14.125" style="57" customWidth="1"/>
    <col min="6" max="6" width="14.875" style="57" customWidth="1"/>
    <col min="7" max="7" width="18" style="57" customWidth="1"/>
    <col min="8" max="16384" width="9.125" style="57"/>
  </cols>
  <sheetData>
    <row r="1" spans="1:7" ht="24.75" customHeight="1">
      <c r="A1" s="601" t="s">
        <v>527</v>
      </c>
      <c r="B1" s="601"/>
      <c r="C1" s="601"/>
      <c r="D1" s="601"/>
      <c r="E1" s="601"/>
      <c r="F1" s="601"/>
      <c r="G1" s="601"/>
    </row>
    <row r="2" spans="1:7" ht="25.5" customHeight="1">
      <c r="A2" s="724" t="s">
        <v>620</v>
      </c>
      <c r="B2" s="724"/>
      <c r="C2" s="724"/>
      <c r="D2" s="724"/>
      <c r="E2" s="724"/>
      <c r="F2" s="724"/>
      <c r="G2" s="724"/>
    </row>
    <row r="3" spans="1:7" ht="22.5" customHeight="1" thickBot="1">
      <c r="A3" s="33"/>
      <c r="B3" s="33"/>
      <c r="C3" s="33"/>
      <c r="D3" s="479"/>
      <c r="E3" s="33"/>
      <c r="F3" s="479"/>
      <c r="G3" s="34" t="s">
        <v>140</v>
      </c>
    </row>
    <row r="4" spans="1:7" ht="33.75" customHeight="1" thickTop="1">
      <c r="A4" s="592" t="s">
        <v>139</v>
      </c>
      <c r="B4" s="595" t="s">
        <v>78</v>
      </c>
      <c r="C4" s="595"/>
      <c r="D4" s="508"/>
      <c r="E4" s="595" t="s">
        <v>81</v>
      </c>
      <c r="F4" s="595"/>
      <c r="G4" s="595" t="s">
        <v>82</v>
      </c>
    </row>
    <row r="5" spans="1:7" ht="33.75" customHeight="1">
      <c r="A5" s="593"/>
      <c r="B5" s="50" t="s">
        <v>526</v>
      </c>
      <c r="C5" s="50" t="s">
        <v>73</v>
      </c>
      <c r="D5" s="409"/>
      <c r="E5" s="50" t="s">
        <v>526</v>
      </c>
      <c r="F5" s="50" t="s">
        <v>73</v>
      </c>
      <c r="G5" s="596"/>
    </row>
    <row r="6" spans="1:7" ht="36.950000000000003" customHeight="1">
      <c r="A6" s="478" t="s">
        <v>246</v>
      </c>
      <c r="B6" s="482">
        <v>15249427.000000004</v>
      </c>
      <c r="C6" s="378">
        <f>B6/G6*100</f>
        <v>98.54537044241232</v>
      </c>
      <c r="D6" s="482">
        <v>15474524.000000004</v>
      </c>
      <c r="E6" s="482">
        <v>225096.99999999997</v>
      </c>
      <c r="F6" s="378">
        <f>E6/G6*100</f>
        <v>1.4546295575876838</v>
      </c>
      <c r="G6" s="377">
        <f>B6+E6</f>
        <v>15474524.000000004</v>
      </c>
    </row>
    <row r="7" spans="1:7" ht="36.950000000000003" customHeight="1">
      <c r="A7" s="480" t="s">
        <v>247</v>
      </c>
      <c r="B7" s="481">
        <v>10197271.000000002</v>
      </c>
      <c r="C7" s="379">
        <f t="shared" ref="C7:C13" si="0">B7/G7*100</f>
        <v>76.83122165478315</v>
      </c>
      <c r="D7" s="481">
        <v>13272301</v>
      </c>
      <c r="E7" s="481">
        <v>3075030</v>
      </c>
      <c r="F7" s="379">
        <f t="shared" ref="F7:F13" si="1">E7/G7*100</f>
        <v>23.16877834521685</v>
      </c>
      <c r="G7" s="476">
        <f t="shared" ref="G7:G13" si="2">B7+E7</f>
        <v>13272301.000000002</v>
      </c>
    </row>
    <row r="8" spans="1:7" ht="36.950000000000003" customHeight="1">
      <c r="A8" s="480" t="s">
        <v>248</v>
      </c>
      <c r="B8" s="481">
        <v>8433709</v>
      </c>
      <c r="C8" s="379">
        <f t="shared" si="0"/>
        <v>59.817013484683969</v>
      </c>
      <c r="D8" s="481">
        <v>13458100.999999996</v>
      </c>
      <c r="E8" s="481">
        <v>5665472</v>
      </c>
      <c r="F8" s="379">
        <f t="shared" si="1"/>
        <v>40.182986515316031</v>
      </c>
      <c r="G8" s="476">
        <f t="shared" si="2"/>
        <v>14099181</v>
      </c>
    </row>
    <row r="9" spans="1:7" ht="36.950000000000003" customHeight="1">
      <c r="A9" s="480" t="s">
        <v>249</v>
      </c>
      <c r="B9" s="481">
        <v>177885</v>
      </c>
      <c r="C9" s="379">
        <f t="shared" si="0"/>
        <v>67.28256141611665</v>
      </c>
      <c r="D9" s="481">
        <v>264385</v>
      </c>
      <c r="E9" s="481">
        <v>86500.000000000015</v>
      </c>
      <c r="F9" s="379">
        <f t="shared" si="1"/>
        <v>32.717438583883357</v>
      </c>
      <c r="G9" s="476">
        <f t="shared" si="2"/>
        <v>264385</v>
      </c>
    </row>
    <row r="10" spans="1:7" ht="36.950000000000003" customHeight="1">
      <c r="A10" s="480" t="s">
        <v>250</v>
      </c>
      <c r="B10" s="481">
        <v>94030</v>
      </c>
      <c r="C10" s="379">
        <f t="shared" si="0"/>
        <v>49.443933219403178</v>
      </c>
      <c r="D10" s="476"/>
      <c r="E10" s="481">
        <v>96144.999999999985</v>
      </c>
      <c r="F10" s="379">
        <f t="shared" si="1"/>
        <v>50.556066780596808</v>
      </c>
      <c r="G10" s="476">
        <f t="shared" si="2"/>
        <v>190175</v>
      </c>
    </row>
    <row r="11" spans="1:7" ht="36.950000000000003" customHeight="1">
      <c r="A11" s="480" t="s">
        <v>252</v>
      </c>
      <c r="B11" s="481">
        <v>3550.0000000000005</v>
      </c>
      <c r="C11" s="379">
        <f t="shared" si="0"/>
        <v>1.5119250425894379</v>
      </c>
      <c r="D11" s="476"/>
      <c r="E11" s="481">
        <v>231250</v>
      </c>
      <c r="F11" s="379">
        <f t="shared" si="1"/>
        <v>98.488074957410561</v>
      </c>
      <c r="G11" s="476">
        <f t="shared" si="2"/>
        <v>234800</v>
      </c>
    </row>
    <row r="12" spans="1:7" ht="36.950000000000003" customHeight="1">
      <c r="A12" s="477" t="s">
        <v>251</v>
      </c>
      <c r="B12" s="483">
        <v>973140.00000000023</v>
      </c>
      <c r="C12" s="378">
        <f t="shared" si="0"/>
        <v>100</v>
      </c>
      <c r="D12" s="202"/>
      <c r="E12" s="483">
        <v>0</v>
      </c>
      <c r="F12" s="378">
        <f t="shared" si="1"/>
        <v>0</v>
      </c>
      <c r="G12" s="377">
        <f t="shared" si="2"/>
        <v>973140.00000000023</v>
      </c>
    </row>
    <row r="13" spans="1:7" ht="36" customHeight="1" thickBot="1">
      <c r="A13" s="505" t="s">
        <v>82</v>
      </c>
      <c r="B13" s="172">
        <f>SUM(B6:B12)</f>
        <v>35129012.000000007</v>
      </c>
      <c r="C13" s="173">
        <f t="shared" si="0"/>
        <v>78.926513507328238</v>
      </c>
      <c r="D13" s="506">
        <f>SUM(D6:D12)</f>
        <v>42469311</v>
      </c>
      <c r="E13" s="172">
        <f>SUM(E6:E12)</f>
        <v>9379494</v>
      </c>
      <c r="F13" s="173">
        <f t="shared" si="1"/>
        <v>21.073486492671755</v>
      </c>
      <c r="G13" s="172">
        <f t="shared" si="2"/>
        <v>44508506.000000007</v>
      </c>
    </row>
    <row r="14" spans="1:7" ht="15" thickTop="1"/>
    <row r="16" spans="1:7">
      <c r="E16" s="98"/>
    </row>
    <row r="19" spans="1:4" ht="30.75" customHeight="1"/>
    <row r="20" spans="1:4" ht="21" customHeight="1"/>
    <row r="21" spans="1:4" ht="22.5" customHeight="1">
      <c r="A21" s="647" t="s">
        <v>532</v>
      </c>
      <c r="B21" s="647"/>
      <c r="C21" s="589">
        <v>79</v>
      </c>
      <c r="D21" s="589"/>
    </row>
  </sheetData>
  <mergeCells count="8">
    <mergeCell ref="A21:B21"/>
    <mergeCell ref="E4:F4"/>
    <mergeCell ref="B4:C4"/>
    <mergeCell ref="A1:G1"/>
    <mergeCell ref="A2:G2"/>
    <mergeCell ref="A4:A5"/>
    <mergeCell ref="G4:G5"/>
    <mergeCell ref="C21:D21"/>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xl/worksheets/sheet35.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249977111117893"/>
  </sheetPr>
  <dimension ref="A1:P27"/>
  <sheetViews>
    <sheetView rightToLeft="1" view="pageBreakPreview" zoomScaleSheetLayoutView="100" workbookViewId="0">
      <selection activeCell="I19" sqref="I19"/>
    </sheetView>
  </sheetViews>
  <sheetFormatPr defaultColWidth="9.125" defaultRowHeight="14.25"/>
  <cols>
    <col min="1" max="1" width="16.75" style="15" customWidth="1"/>
    <col min="2" max="2" width="19" style="15" customWidth="1"/>
    <col min="3" max="3" width="19.875" style="20" customWidth="1"/>
    <col min="4" max="4" width="20.25" style="15" customWidth="1"/>
    <col min="5" max="5" width="20" style="57" customWidth="1"/>
    <col min="6" max="6" width="20.125" style="15" customWidth="1"/>
    <col min="7" max="7" width="12.375" style="15" customWidth="1"/>
    <col min="8" max="8" width="10.875" style="15" customWidth="1"/>
    <col min="9" max="9" width="10.875" style="57" customWidth="1"/>
    <col min="10" max="12" width="9.125" style="15"/>
    <col min="13" max="13" width="12" style="15" bestFit="1" customWidth="1"/>
    <col min="14" max="14" width="15.125" style="15" customWidth="1"/>
    <col min="15" max="16384" width="9.125" style="15"/>
  </cols>
  <sheetData>
    <row r="1" spans="1:14" ht="26.25" customHeight="1">
      <c r="A1" s="601" t="s">
        <v>21</v>
      </c>
      <c r="B1" s="601"/>
      <c r="C1" s="601"/>
      <c r="D1" s="601"/>
      <c r="E1" s="601"/>
      <c r="F1" s="601"/>
    </row>
    <row r="2" spans="1:14" ht="21.75" customHeight="1" thickBot="1">
      <c r="A2" s="591" t="s">
        <v>585</v>
      </c>
      <c r="B2" s="591"/>
      <c r="C2" s="591"/>
      <c r="D2" s="591"/>
      <c r="E2" s="602"/>
      <c r="F2" s="591"/>
      <c r="K2" s="609"/>
      <c r="L2" s="609"/>
      <c r="M2" s="133"/>
    </row>
    <row r="3" spans="1:14" ht="28.5" customHeight="1" thickTop="1" thickBot="1">
      <c r="A3" s="603" t="s">
        <v>106</v>
      </c>
      <c r="B3" s="603"/>
      <c r="C3" s="543" t="s">
        <v>563</v>
      </c>
      <c r="D3" s="507" t="s">
        <v>143</v>
      </c>
      <c r="E3" s="543" t="s">
        <v>564</v>
      </c>
      <c r="F3" s="540" t="s">
        <v>524</v>
      </c>
      <c r="G3" s="544" t="s">
        <v>561</v>
      </c>
      <c r="H3" s="544" t="s">
        <v>562</v>
      </c>
      <c r="J3" s="146"/>
      <c r="K3" s="147" t="s">
        <v>401</v>
      </c>
      <c r="L3" s="148" t="s">
        <v>402</v>
      </c>
      <c r="M3" s="131" t="s">
        <v>399</v>
      </c>
      <c r="N3" s="132" t="s">
        <v>400</v>
      </c>
    </row>
    <row r="4" spans="1:14" ht="21.95" customHeight="1">
      <c r="A4" s="604" t="s">
        <v>296</v>
      </c>
      <c r="B4" s="1" t="s">
        <v>28</v>
      </c>
      <c r="C4" s="157">
        <v>29.962746141564661</v>
      </c>
      <c r="D4" s="81">
        <v>15722493.000000009</v>
      </c>
      <c r="E4" s="157">
        <f>D4/D$15*100</f>
        <v>9.5537388168265569E-2</v>
      </c>
      <c r="F4" s="397">
        <v>4711.0039999999999</v>
      </c>
      <c r="G4" s="377">
        <v>4711004</v>
      </c>
      <c r="H4" s="545">
        <f>G4/1000</f>
        <v>4711.0039999999999</v>
      </c>
      <c r="I4" s="202"/>
      <c r="J4" s="143" t="s">
        <v>327</v>
      </c>
      <c r="K4" s="135">
        <v>563</v>
      </c>
      <c r="L4" s="149">
        <v>29.962746141564661</v>
      </c>
      <c r="M4" s="135">
        <v>15722493.000000009</v>
      </c>
      <c r="N4" s="136">
        <v>4711004</v>
      </c>
    </row>
    <row r="5" spans="1:14" ht="21.95" customHeight="1">
      <c r="A5" s="605"/>
      <c r="B5" s="21" t="s">
        <v>262</v>
      </c>
      <c r="C5" s="158">
        <v>4.7365620010643958</v>
      </c>
      <c r="D5" s="80">
        <v>8645013482.0000019</v>
      </c>
      <c r="E5" s="158">
        <f t="shared" ref="E5:E15" si="0">D5/D$15*100</f>
        <v>52.531237174010691</v>
      </c>
      <c r="F5" s="545">
        <v>61915.167000000009</v>
      </c>
      <c r="G5" s="80">
        <v>61915167.000000007</v>
      </c>
      <c r="H5" s="545">
        <f t="shared" ref="H5:H15" si="1">G5/1000</f>
        <v>61915.167000000009</v>
      </c>
      <c r="I5" s="202"/>
      <c r="J5" s="144" t="s">
        <v>328</v>
      </c>
      <c r="K5" s="138">
        <v>89</v>
      </c>
      <c r="L5" s="150">
        <v>4.7365620010643958</v>
      </c>
      <c r="M5" s="138">
        <v>8645013482.0000019</v>
      </c>
      <c r="N5" s="139">
        <v>61915167.000000007</v>
      </c>
    </row>
    <row r="6" spans="1:14" s="57" customFormat="1" ht="21.95" customHeight="1">
      <c r="A6" s="605"/>
      <c r="B6" s="21" t="s">
        <v>263</v>
      </c>
      <c r="C6" s="158">
        <v>3.0867482703565727</v>
      </c>
      <c r="D6" s="80">
        <v>3609107841.999999</v>
      </c>
      <c r="E6" s="158">
        <f t="shared" si="0"/>
        <v>21.930665629317499</v>
      </c>
      <c r="F6" s="545">
        <v>1688.6390000000001</v>
      </c>
      <c r="G6" s="80">
        <v>1688639.0000000002</v>
      </c>
      <c r="H6" s="545">
        <f t="shared" si="1"/>
        <v>1688.6390000000001</v>
      </c>
      <c r="I6" s="202"/>
      <c r="J6" s="144" t="s">
        <v>329</v>
      </c>
      <c r="K6" s="138">
        <v>58</v>
      </c>
      <c r="L6" s="150">
        <v>3.0867482703565727</v>
      </c>
      <c r="M6" s="138">
        <v>3609107841.999999</v>
      </c>
      <c r="N6" s="139">
        <v>1688639.0000000002</v>
      </c>
    </row>
    <row r="7" spans="1:14" s="57" customFormat="1" ht="21.95" customHeight="1">
      <c r="A7" s="605"/>
      <c r="B7" s="21" t="s">
        <v>264</v>
      </c>
      <c r="C7" s="158">
        <v>0.31931878658861096</v>
      </c>
      <c r="D7" s="80">
        <v>265814090</v>
      </c>
      <c r="E7" s="158">
        <f t="shared" si="0"/>
        <v>1.61521356040192</v>
      </c>
      <c r="F7" s="545">
        <v>35964.072999999997</v>
      </c>
      <c r="G7" s="80">
        <v>35964073</v>
      </c>
      <c r="H7" s="545">
        <f t="shared" si="1"/>
        <v>35964.072999999997</v>
      </c>
      <c r="I7" s="202"/>
      <c r="J7" s="144" t="s">
        <v>330</v>
      </c>
      <c r="K7" s="138">
        <v>6</v>
      </c>
      <c r="L7" s="150">
        <v>0.31931878658861096</v>
      </c>
      <c r="M7" s="138">
        <v>265814090</v>
      </c>
      <c r="N7" s="139">
        <v>35964073</v>
      </c>
    </row>
    <row r="8" spans="1:14" ht="21.95" customHeight="1">
      <c r="A8" s="605"/>
      <c r="B8" s="21" t="s">
        <v>27</v>
      </c>
      <c r="C8" s="158">
        <v>21.500798296966472</v>
      </c>
      <c r="D8" s="80">
        <v>7844951.0000000047</v>
      </c>
      <c r="E8" s="158" t="s">
        <v>495</v>
      </c>
      <c r="F8" s="545">
        <v>4618.8490000000056</v>
      </c>
      <c r="G8" s="80">
        <v>4618849.0000000056</v>
      </c>
      <c r="H8" s="545">
        <f t="shared" si="1"/>
        <v>4618.8490000000056</v>
      </c>
      <c r="I8" s="202"/>
      <c r="J8" s="144" t="s">
        <v>331</v>
      </c>
      <c r="K8" s="138">
        <v>404</v>
      </c>
      <c r="L8" s="150">
        <v>21.500798296966472</v>
      </c>
      <c r="M8" s="138">
        <v>7844951.0000000047</v>
      </c>
      <c r="N8" s="139">
        <v>4618849.0000000056</v>
      </c>
    </row>
    <row r="9" spans="1:14" ht="21.95" customHeight="1">
      <c r="A9" s="605"/>
      <c r="B9" s="21" t="s">
        <v>29</v>
      </c>
      <c r="C9" s="158">
        <v>24.108568387440126</v>
      </c>
      <c r="D9" s="80">
        <v>2369298.0000000014</v>
      </c>
      <c r="E9" s="158" t="s">
        <v>495</v>
      </c>
      <c r="F9" s="545">
        <v>6063.4359999999961</v>
      </c>
      <c r="G9" s="80">
        <v>6063435.9999999963</v>
      </c>
      <c r="H9" s="545">
        <f t="shared" si="1"/>
        <v>6063.4359999999961</v>
      </c>
      <c r="I9" s="202"/>
      <c r="J9" s="144" t="s">
        <v>332</v>
      </c>
      <c r="K9" s="138">
        <v>453</v>
      </c>
      <c r="L9" s="150">
        <v>24.108568387440126</v>
      </c>
      <c r="M9" s="138">
        <v>2369298.0000000014</v>
      </c>
      <c r="N9" s="139">
        <v>6063435.9999999963</v>
      </c>
    </row>
    <row r="10" spans="1:14" ht="21.95" customHeight="1">
      <c r="A10" s="605"/>
      <c r="B10" s="21" t="s">
        <v>30</v>
      </c>
      <c r="C10" s="158">
        <v>0.31931878658861096</v>
      </c>
      <c r="D10" s="80">
        <v>3880895180</v>
      </c>
      <c r="E10" s="158">
        <f t="shared" si="0"/>
        <v>23.582175501812003</v>
      </c>
      <c r="F10" s="545">
        <v>2.0369999999999999</v>
      </c>
      <c r="G10" s="80">
        <v>2037</v>
      </c>
      <c r="H10" s="545">
        <f t="shared" si="1"/>
        <v>2.0369999999999999</v>
      </c>
      <c r="I10" s="202"/>
      <c r="J10" s="144" t="s">
        <v>333</v>
      </c>
      <c r="K10" s="138">
        <v>6</v>
      </c>
      <c r="L10" s="150">
        <v>0.31931878658861096</v>
      </c>
      <c r="M10" s="138">
        <v>3880895180</v>
      </c>
      <c r="N10" s="139">
        <v>2037</v>
      </c>
    </row>
    <row r="11" spans="1:14" ht="21.95" customHeight="1">
      <c r="A11" s="605"/>
      <c r="B11" s="21" t="s">
        <v>31</v>
      </c>
      <c r="C11" s="158">
        <v>0.95795635976583293</v>
      </c>
      <c r="D11" s="80">
        <v>57433.000000000007</v>
      </c>
      <c r="E11" s="158" t="s">
        <v>495</v>
      </c>
      <c r="F11" s="545">
        <v>10.932</v>
      </c>
      <c r="G11" s="80">
        <v>10932</v>
      </c>
      <c r="H11" s="545">
        <f t="shared" si="1"/>
        <v>10.932</v>
      </c>
      <c r="I11" s="202"/>
      <c r="J11" s="144" t="s">
        <v>334</v>
      </c>
      <c r="K11" s="138">
        <v>18</v>
      </c>
      <c r="L11" s="150">
        <v>0.95795635976583293</v>
      </c>
      <c r="M11" s="138">
        <v>57433.000000000007</v>
      </c>
      <c r="N11" s="139">
        <v>10932</v>
      </c>
    </row>
    <row r="12" spans="1:14" ht="21.95" customHeight="1">
      <c r="A12" s="605"/>
      <c r="B12" s="21" t="s">
        <v>32</v>
      </c>
      <c r="C12" s="158">
        <v>0.26609898882384247</v>
      </c>
      <c r="D12" s="80">
        <v>351850</v>
      </c>
      <c r="E12" s="158" t="s">
        <v>495</v>
      </c>
      <c r="F12" s="545">
        <v>387.25</v>
      </c>
      <c r="G12" s="80">
        <v>387250</v>
      </c>
      <c r="H12" s="545">
        <f t="shared" si="1"/>
        <v>387.25</v>
      </c>
      <c r="I12" s="202"/>
      <c r="J12" s="144" t="s">
        <v>335</v>
      </c>
      <c r="K12" s="138">
        <v>5</v>
      </c>
      <c r="L12" s="150">
        <v>0.26609898882384247</v>
      </c>
      <c r="M12" s="138">
        <v>351850</v>
      </c>
      <c r="N12" s="139">
        <v>387250</v>
      </c>
    </row>
    <row r="13" spans="1:14" ht="21.95" customHeight="1">
      <c r="A13" s="605"/>
      <c r="B13" s="48" t="s">
        <v>33</v>
      </c>
      <c r="C13" s="160">
        <v>11.974454497072911</v>
      </c>
      <c r="D13" s="159">
        <v>254406.99999999991</v>
      </c>
      <c r="E13" s="158" t="s">
        <v>495</v>
      </c>
      <c r="F13" s="546">
        <v>1417.7160000000006</v>
      </c>
      <c r="G13" s="159">
        <v>1417716.0000000005</v>
      </c>
      <c r="H13" s="545">
        <f t="shared" si="1"/>
        <v>1417.7160000000006</v>
      </c>
      <c r="I13" s="202"/>
      <c r="J13" s="144" t="s">
        <v>336</v>
      </c>
      <c r="K13" s="138">
        <v>225</v>
      </c>
      <c r="L13" s="150">
        <v>11.974454497072911</v>
      </c>
      <c r="M13" s="138">
        <v>254406.99999999991</v>
      </c>
      <c r="N13" s="139">
        <v>1417716.0000000005</v>
      </c>
    </row>
    <row r="14" spans="1:14" ht="21.95" customHeight="1">
      <c r="A14" s="606"/>
      <c r="B14" s="48" t="s">
        <v>2</v>
      </c>
      <c r="C14" s="160">
        <v>2.7674294837679616</v>
      </c>
      <c r="D14" s="159">
        <v>29469567.000000007</v>
      </c>
      <c r="E14" s="157">
        <f t="shared" si="0"/>
        <v>0.17907118557023421</v>
      </c>
      <c r="F14" s="546">
        <v>1203.3010000000002</v>
      </c>
      <c r="G14" s="159">
        <v>1203301.0000000002</v>
      </c>
      <c r="H14" s="545">
        <f t="shared" si="1"/>
        <v>1203.3010000000002</v>
      </c>
      <c r="I14" s="202"/>
      <c r="J14" s="144" t="s">
        <v>337</v>
      </c>
      <c r="K14" s="138">
        <v>52</v>
      </c>
      <c r="L14" s="150">
        <v>2.7674294837679616</v>
      </c>
      <c r="M14" s="138">
        <v>29469567.000000007</v>
      </c>
      <c r="N14" s="139">
        <v>1203301.0000000002</v>
      </c>
    </row>
    <row r="15" spans="1:14" ht="24.75" customHeight="1" thickBot="1">
      <c r="A15" s="607" t="s">
        <v>0</v>
      </c>
      <c r="B15" s="607"/>
      <c r="C15" s="185">
        <v>100</v>
      </c>
      <c r="D15" s="182">
        <f>SUM(D4:D14)</f>
        <v>16456900593</v>
      </c>
      <c r="E15" s="185">
        <f t="shared" si="0"/>
        <v>100</v>
      </c>
      <c r="F15" s="547">
        <v>117982.40400000001</v>
      </c>
      <c r="G15" s="541">
        <f>SUM(G4:G14)</f>
        <v>117982404.00000001</v>
      </c>
      <c r="H15" s="545">
        <f t="shared" si="1"/>
        <v>117982.40400000001</v>
      </c>
      <c r="I15" s="202"/>
      <c r="J15" s="145" t="s">
        <v>326</v>
      </c>
      <c r="K15" s="141">
        <v>1879</v>
      </c>
      <c r="L15" s="151">
        <v>100</v>
      </c>
      <c r="M15" s="141">
        <v>16456900592.999981</v>
      </c>
      <c r="N15" s="142">
        <v>117982403.99999993</v>
      </c>
    </row>
    <row r="16" spans="1:14" ht="21.95" customHeight="1">
      <c r="A16" s="604" t="s">
        <v>154</v>
      </c>
      <c r="B16" s="1" t="s">
        <v>35</v>
      </c>
      <c r="C16" s="157">
        <v>31.840796019900498</v>
      </c>
      <c r="D16" s="80">
        <v>14318459677.000011</v>
      </c>
      <c r="E16" s="380">
        <f>D16/D$22*100</f>
        <v>87.031159121434754</v>
      </c>
      <c r="F16" s="376"/>
      <c r="J16" s="57"/>
    </row>
    <row r="17" spans="1:16" ht="21.95" customHeight="1" thickBot="1">
      <c r="A17" s="605"/>
      <c r="B17" s="21" t="s">
        <v>36</v>
      </c>
      <c r="C17" s="158">
        <v>7.0204532891100051</v>
      </c>
      <c r="D17" s="80">
        <v>2067367744.0000002</v>
      </c>
      <c r="E17" s="379">
        <f t="shared" ref="E17:E22" si="2">D17/D$22*100</f>
        <v>12.565975331802129</v>
      </c>
      <c r="F17" s="376"/>
      <c r="J17" s="610" t="s">
        <v>347</v>
      </c>
      <c r="K17" s="609"/>
      <c r="L17" s="609"/>
      <c r="M17" s="609"/>
      <c r="N17" s="609"/>
      <c r="O17" s="609"/>
      <c r="P17" s="133"/>
    </row>
    <row r="18" spans="1:16" ht="21.95" customHeight="1" thickBot="1">
      <c r="A18" s="605"/>
      <c r="B18" s="21" t="s">
        <v>151</v>
      </c>
      <c r="C18" s="158">
        <v>3.6207849640685463</v>
      </c>
      <c r="D18" s="80">
        <v>9734519</v>
      </c>
      <c r="E18" s="379">
        <f t="shared" si="2"/>
        <v>5.9168827595367145E-2</v>
      </c>
      <c r="F18" s="376"/>
      <c r="J18" s="152"/>
      <c r="K18" s="147" t="s">
        <v>401</v>
      </c>
      <c r="L18" s="148" t="s">
        <v>402</v>
      </c>
      <c r="M18" s="153" t="s">
        <v>403</v>
      </c>
    </row>
    <row r="19" spans="1:16" ht="21.95" customHeight="1">
      <c r="A19" s="605"/>
      <c r="B19" s="21" t="s">
        <v>37</v>
      </c>
      <c r="C19" s="158">
        <v>39.110005527915973</v>
      </c>
      <c r="D19" s="80">
        <v>15873437.000000002</v>
      </c>
      <c r="E19" s="379">
        <f t="shared" si="2"/>
        <v>9.6482698035611394E-2</v>
      </c>
      <c r="F19" s="376"/>
      <c r="J19" s="134" t="s">
        <v>327</v>
      </c>
      <c r="K19" s="135">
        <v>1152</v>
      </c>
      <c r="L19" s="149">
        <v>31.840796019900498</v>
      </c>
      <c r="M19" s="154">
        <v>14318459677.000011</v>
      </c>
    </row>
    <row r="20" spans="1:16" ht="21.95" customHeight="1">
      <c r="A20" s="605"/>
      <c r="B20" s="48" t="s">
        <v>38</v>
      </c>
      <c r="C20" s="160">
        <v>13.156440022111664</v>
      </c>
      <c r="D20" s="80">
        <v>4038275.0000000005</v>
      </c>
      <c r="E20" s="158" t="s">
        <v>495</v>
      </c>
      <c r="F20" s="376"/>
      <c r="J20" s="137" t="s">
        <v>328</v>
      </c>
      <c r="K20" s="138">
        <v>254</v>
      </c>
      <c r="L20" s="150">
        <v>7.0204532891100051</v>
      </c>
      <c r="M20" s="155">
        <v>2067367744.0000002</v>
      </c>
    </row>
    <row r="21" spans="1:16" ht="21.95" customHeight="1">
      <c r="A21" s="606"/>
      <c r="B21" s="48" t="s">
        <v>150</v>
      </c>
      <c r="C21" s="160">
        <v>5.2515201768933109</v>
      </c>
      <c r="D21" s="80">
        <v>36633640.999999993</v>
      </c>
      <c r="E21" s="380">
        <f t="shared" si="2"/>
        <v>0.22266838130569908</v>
      </c>
      <c r="F21" s="376"/>
      <c r="J21" s="137" t="s">
        <v>329</v>
      </c>
      <c r="K21" s="138">
        <v>131</v>
      </c>
      <c r="L21" s="150">
        <v>3.6207849640685463</v>
      </c>
      <c r="M21" s="155">
        <v>9734519</v>
      </c>
    </row>
    <row r="22" spans="1:16" ht="24.75" customHeight="1" thickBot="1">
      <c r="A22" s="613" t="s">
        <v>0</v>
      </c>
      <c r="B22" s="613"/>
      <c r="C22" s="190">
        <v>100</v>
      </c>
      <c r="D22" s="381">
        <f>SUM(D16:D21)</f>
        <v>16452107293.000011</v>
      </c>
      <c r="E22" s="190">
        <f t="shared" si="2"/>
        <v>100</v>
      </c>
      <c r="F22" s="376"/>
      <c r="J22" s="137" t="s">
        <v>330</v>
      </c>
      <c r="K22" s="138">
        <v>1415</v>
      </c>
      <c r="L22" s="150">
        <v>39.110005527915973</v>
      </c>
      <c r="M22" s="155">
        <v>15873437.000000002</v>
      </c>
    </row>
    <row r="23" spans="1:16" ht="24" customHeight="1" thickTop="1" thickBot="1">
      <c r="A23" s="612" t="s">
        <v>265</v>
      </c>
      <c r="B23" s="612"/>
      <c r="C23" s="389"/>
      <c r="D23" s="374">
        <f>D15-D22</f>
        <v>4793299.9999885559</v>
      </c>
      <c r="E23" s="389">
        <f>D23/D15*100</f>
        <v>2.9126383627956061E-2</v>
      </c>
      <c r="F23" s="76"/>
      <c r="J23" s="137" t="s">
        <v>331</v>
      </c>
      <c r="K23" s="138">
        <v>476</v>
      </c>
      <c r="L23" s="150">
        <v>13.156440022111664</v>
      </c>
      <c r="M23" s="155">
        <v>4038275.0000000005</v>
      </c>
    </row>
    <row r="24" spans="1:16" ht="15.75" customHeight="1" thickTop="1">
      <c r="A24" s="611" t="s">
        <v>491</v>
      </c>
      <c r="B24" s="611"/>
      <c r="C24" s="611"/>
      <c r="D24" s="611"/>
      <c r="E24" s="83"/>
      <c r="J24" s="137" t="s">
        <v>332</v>
      </c>
      <c r="K24" s="138">
        <v>190</v>
      </c>
      <c r="L24" s="150">
        <v>5.2515201768933109</v>
      </c>
      <c r="M24" s="155">
        <v>36633640.999999993</v>
      </c>
    </row>
    <row r="25" spans="1:16" ht="15" customHeight="1" thickBot="1">
      <c r="A25" s="608" t="s">
        <v>514</v>
      </c>
      <c r="B25" s="608"/>
      <c r="C25" s="608"/>
      <c r="D25" s="608"/>
      <c r="J25" s="140" t="s">
        <v>326</v>
      </c>
      <c r="K25" s="141">
        <v>3618</v>
      </c>
      <c r="L25" s="151">
        <v>100</v>
      </c>
      <c r="M25" s="156">
        <v>16452107293.000031</v>
      </c>
    </row>
    <row r="26" spans="1:16" s="57" customFormat="1" ht="2.25" customHeight="1">
      <c r="A26" s="542"/>
      <c r="B26" s="542"/>
      <c r="C26" s="542"/>
      <c r="D26" s="542"/>
      <c r="J26" s="548"/>
      <c r="K26" s="549"/>
      <c r="L26" s="550"/>
      <c r="M26" s="549"/>
    </row>
    <row r="27" spans="1:16" ht="21.75" customHeight="1">
      <c r="A27" s="495" t="s">
        <v>533</v>
      </c>
      <c r="B27" s="495"/>
      <c r="C27" s="495"/>
      <c r="D27" s="494">
        <v>47</v>
      </c>
    </row>
  </sheetData>
  <mergeCells count="12">
    <mergeCell ref="A25:D25"/>
    <mergeCell ref="K2:L2"/>
    <mergeCell ref="J17:O17"/>
    <mergeCell ref="A24:D24"/>
    <mergeCell ref="A23:B23"/>
    <mergeCell ref="A16:A21"/>
    <mergeCell ref="A22:B22"/>
    <mergeCell ref="A1:F1"/>
    <mergeCell ref="A2:F2"/>
    <mergeCell ref="A3:B3"/>
    <mergeCell ref="A4:A14"/>
    <mergeCell ref="A15:B15"/>
  </mergeCells>
  <printOptions horizontalCentered="1"/>
  <pageMargins left="0.51181102362204722" right="0.51181102362204722" top="0.55118110236220474" bottom="0.19685039370078741" header="0.31496062992125984" footer="0.31496062992125984"/>
  <pageSetup paperSize="9" scale="95" orientation="landscape" r:id="rId1"/>
  <headerFooter>
    <oddHeader>&amp;C&amp;"AL-Mohanad Bold,غامق"&amp;12&amp;K07-011المسح البيئي في العراق لقطاع الصناعة لسنة &amp;"Times New Roman,غامق"&amp;11 2012</oddHeader>
  </headerFooter>
  <ignoredErrors>
    <ignoredError sqref="J4:J15 J19:J25" numberStoredAsText="1"/>
  </ignoredErrors>
  <drawing r:id="rId2"/>
</worksheet>
</file>

<file path=xl/worksheets/sheet5.xml><?xml version="1.0" encoding="utf-8"?>
<worksheet xmlns="http://schemas.openxmlformats.org/spreadsheetml/2006/main" xmlns:r="http://schemas.openxmlformats.org/officeDocument/2006/relationships">
  <sheetPr>
    <tabColor theme="6" tint="-0.249977111117893"/>
  </sheetPr>
  <dimension ref="A1:U23"/>
  <sheetViews>
    <sheetView rightToLeft="1" view="pageBreakPreview" zoomScaleSheetLayoutView="100" workbookViewId="0">
      <selection activeCell="A12" sqref="A12:D14"/>
    </sheetView>
  </sheetViews>
  <sheetFormatPr defaultColWidth="9.125" defaultRowHeight="14.25"/>
  <cols>
    <col min="1" max="1" width="26" style="41" customWidth="1"/>
    <col min="2" max="2" width="17.25" style="41" customWidth="1"/>
    <col min="3" max="3" width="1.125" style="41" customWidth="1"/>
    <col min="4" max="4" width="20.75" style="41" customWidth="1"/>
    <col min="5" max="5" width="21" style="41" customWidth="1"/>
    <col min="6" max="6" width="32.25" style="57" customWidth="1"/>
    <col min="7" max="7" width="8.125" style="57" customWidth="1"/>
    <col min="8" max="8" width="20.75" style="41" customWidth="1"/>
    <col min="9" max="9" width="6.375" style="41" customWidth="1"/>
    <col min="10" max="12" width="9.125" style="41"/>
    <col min="13" max="13" width="13.375" style="41" customWidth="1"/>
    <col min="14" max="14" width="12.875" style="41" customWidth="1"/>
    <col min="15" max="17" width="9.125" style="41"/>
    <col min="18" max="18" width="12.25" style="41" customWidth="1"/>
    <col min="19" max="19" width="12.375" style="41" customWidth="1"/>
    <col min="20" max="20" width="14.875" style="41" customWidth="1"/>
    <col min="21" max="16384" width="9.125" style="41"/>
  </cols>
  <sheetData>
    <row r="1" spans="1:21" ht="21" customHeight="1">
      <c r="A1" s="590" t="s">
        <v>22</v>
      </c>
      <c r="B1" s="590"/>
      <c r="C1" s="590"/>
      <c r="D1" s="590"/>
      <c r="E1" s="590"/>
      <c r="F1" s="400"/>
      <c r="G1" s="186"/>
    </row>
    <row r="2" spans="1:21" ht="30" customHeight="1" thickBot="1">
      <c r="A2" s="591" t="s">
        <v>109</v>
      </c>
      <c r="B2" s="591"/>
      <c r="C2" s="591"/>
      <c r="D2" s="591"/>
      <c r="E2" s="591"/>
      <c r="F2" s="405"/>
      <c r="G2" s="188"/>
      <c r="H2" s="122"/>
      <c r="I2" s="631" t="s">
        <v>348</v>
      </c>
      <c r="J2" s="628"/>
      <c r="K2" s="632"/>
      <c r="L2" s="633" t="s">
        <v>349</v>
      </c>
      <c r="M2" s="628"/>
      <c r="N2" s="632"/>
      <c r="O2" s="633" t="s">
        <v>350</v>
      </c>
      <c r="P2" s="628"/>
      <c r="Q2" s="632"/>
      <c r="R2" s="627" t="s">
        <v>326</v>
      </c>
      <c r="S2" s="628"/>
      <c r="T2" s="629"/>
      <c r="U2" s="106"/>
    </row>
    <row r="3" spans="1:21" ht="36" customHeight="1" thickTop="1" thickBot="1">
      <c r="A3" s="630" t="s">
        <v>110</v>
      </c>
      <c r="B3" s="630"/>
      <c r="C3" s="630" t="s">
        <v>108</v>
      </c>
      <c r="D3" s="630"/>
      <c r="E3" s="39" t="s">
        <v>73</v>
      </c>
      <c r="F3" s="192"/>
      <c r="G3" s="192"/>
      <c r="H3" s="122"/>
      <c r="I3" s="107" t="s">
        <v>144</v>
      </c>
      <c r="J3" s="108" t="s">
        <v>145</v>
      </c>
      <c r="K3" s="108" t="s">
        <v>326</v>
      </c>
      <c r="L3" s="108" t="s">
        <v>144</v>
      </c>
      <c r="M3" s="108" t="s">
        <v>145</v>
      </c>
      <c r="N3" s="108" t="s">
        <v>326</v>
      </c>
      <c r="O3" s="108" t="s">
        <v>144</v>
      </c>
      <c r="P3" s="108" t="s">
        <v>145</v>
      </c>
      <c r="Q3" s="108" t="s">
        <v>326</v>
      </c>
      <c r="R3" s="108" t="s">
        <v>144</v>
      </c>
      <c r="S3" s="108" t="s">
        <v>145</v>
      </c>
      <c r="T3" s="109" t="s">
        <v>326</v>
      </c>
      <c r="U3" s="106"/>
    </row>
    <row r="4" spans="1:21" ht="34.5" customHeight="1">
      <c r="A4" s="75" t="s">
        <v>232</v>
      </c>
      <c r="B4" s="71" t="s">
        <v>145</v>
      </c>
      <c r="C4" s="615">
        <v>8309000.9999999888</v>
      </c>
      <c r="D4" s="615"/>
      <c r="E4" s="157">
        <f>C4/D5*100</f>
        <v>99.999999999999872</v>
      </c>
      <c r="F4" s="378"/>
      <c r="G4" s="157"/>
      <c r="H4" s="123" t="s">
        <v>111</v>
      </c>
      <c r="I4" s="110" t="s">
        <v>364</v>
      </c>
      <c r="J4" s="111">
        <v>1328200</v>
      </c>
      <c r="K4" s="111">
        <v>1328200</v>
      </c>
      <c r="L4" s="111">
        <v>2903996</v>
      </c>
      <c r="M4" s="111">
        <v>18469346</v>
      </c>
      <c r="N4" s="111">
        <v>21373342</v>
      </c>
      <c r="O4" s="112" t="s">
        <v>364</v>
      </c>
      <c r="P4" s="111">
        <v>222892</v>
      </c>
      <c r="Q4" s="111">
        <v>222892</v>
      </c>
      <c r="R4" s="111">
        <v>2903996</v>
      </c>
      <c r="S4" s="111">
        <v>20020438.000000007</v>
      </c>
      <c r="T4" s="113">
        <v>22924434</v>
      </c>
      <c r="U4" s="106"/>
    </row>
    <row r="5" spans="1:21" ht="29.1" customHeight="1">
      <c r="A5" s="607" t="s">
        <v>0</v>
      </c>
      <c r="B5" s="607"/>
      <c r="C5" s="182"/>
      <c r="D5" s="182">
        <v>8309001</v>
      </c>
      <c r="E5" s="185">
        <f>D5/D14*100</f>
        <v>8.3526867486353684E-2</v>
      </c>
      <c r="F5" s="193"/>
      <c r="G5" s="193"/>
      <c r="H5" s="124" t="s">
        <v>351</v>
      </c>
      <c r="I5" s="114" t="s">
        <v>364</v>
      </c>
      <c r="J5" s="115">
        <v>219250</v>
      </c>
      <c r="K5" s="115">
        <v>219250</v>
      </c>
      <c r="L5" s="115">
        <v>330560</v>
      </c>
      <c r="M5" s="115">
        <v>593696</v>
      </c>
      <c r="N5" s="115">
        <v>924256</v>
      </c>
      <c r="O5" s="115">
        <v>5760000</v>
      </c>
      <c r="P5" s="115">
        <v>2851200</v>
      </c>
      <c r="Q5" s="115">
        <v>8611200</v>
      </c>
      <c r="R5" s="115">
        <v>6090560</v>
      </c>
      <c r="S5" s="115">
        <v>3664146.0000000005</v>
      </c>
      <c r="T5" s="116">
        <v>9754705.9999999981</v>
      </c>
      <c r="U5" s="106"/>
    </row>
    <row r="6" spans="1:21" ht="33.75" customHeight="1">
      <c r="A6" s="625" t="s">
        <v>233</v>
      </c>
      <c r="B6" s="38" t="s">
        <v>146</v>
      </c>
      <c r="C6" s="615">
        <v>21574710.999999996</v>
      </c>
      <c r="D6" s="615"/>
      <c r="E6" s="163">
        <f>C6/C8*100</f>
        <v>0.21726950766306707</v>
      </c>
      <c r="F6" s="380"/>
      <c r="G6" s="194"/>
      <c r="H6" s="124" t="s">
        <v>352</v>
      </c>
      <c r="I6" s="114" t="s">
        <v>364</v>
      </c>
      <c r="J6" s="115">
        <v>2931541.0000000014</v>
      </c>
      <c r="K6" s="115">
        <v>2931541.0000000014</v>
      </c>
      <c r="L6" s="115">
        <v>88280</v>
      </c>
      <c r="M6" s="115">
        <v>47813.999999999993</v>
      </c>
      <c r="N6" s="115">
        <v>136094</v>
      </c>
      <c r="O6" s="115">
        <v>4200</v>
      </c>
      <c r="P6" s="115">
        <v>75105</v>
      </c>
      <c r="Q6" s="115">
        <v>79305.000000000015</v>
      </c>
      <c r="R6" s="115">
        <v>92480</v>
      </c>
      <c r="S6" s="115">
        <v>3054459.9999999972</v>
      </c>
      <c r="T6" s="116">
        <v>3146940.0000000005</v>
      </c>
      <c r="U6" s="106"/>
    </row>
    <row r="7" spans="1:21" ht="33.75" customHeight="1">
      <c r="A7" s="620"/>
      <c r="B7" s="40" t="s">
        <v>145</v>
      </c>
      <c r="C7" s="622">
        <v>9908355739.0000076</v>
      </c>
      <c r="D7" s="622"/>
      <c r="E7" s="158">
        <f>C7/C8*100</f>
        <v>99.782730492336938</v>
      </c>
      <c r="F7" s="380"/>
      <c r="G7" s="194"/>
      <c r="H7" s="124" t="s">
        <v>353</v>
      </c>
      <c r="I7" s="114" t="s">
        <v>364</v>
      </c>
      <c r="J7" s="115">
        <v>169937.00000000003</v>
      </c>
      <c r="K7" s="115">
        <v>169937.00000000003</v>
      </c>
      <c r="L7" s="115">
        <v>250754</v>
      </c>
      <c r="M7" s="115">
        <v>133555</v>
      </c>
      <c r="N7" s="115">
        <v>384309</v>
      </c>
      <c r="O7" s="117" t="s">
        <v>364</v>
      </c>
      <c r="P7" s="115">
        <v>39926</v>
      </c>
      <c r="Q7" s="115">
        <v>39926</v>
      </c>
      <c r="R7" s="115">
        <v>250754</v>
      </c>
      <c r="S7" s="115">
        <v>343418</v>
      </c>
      <c r="T7" s="116">
        <v>594172</v>
      </c>
      <c r="U7" s="106"/>
    </row>
    <row r="8" spans="1:21" ht="29.1" customHeight="1">
      <c r="A8" s="607" t="s">
        <v>0</v>
      </c>
      <c r="B8" s="607"/>
      <c r="C8" s="626">
        <f>SUM(C6:C7)</f>
        <v>9929930450.0000076</v>
      </c>
      <c r="D8" s="626"/>
      <c r="E8" s="185">
        <f>C8/D14*100</f>
        <v>99.821384646103539</v>
      </c>
      <c r="F8" s="193"/>
      <c r="G8" s="193"/>
      <c r="H8" s="124" t="s">
        <v>354</v>
      </c>
      <c r="I8" s="114" t="s">
        <v>364</v>
      </c>
      <c r="J8" s="117" t="s">
        <v>364</v>
      </c>
      <c r="K8" s="117" t="s">
        <v>364</v>
      </c>
      <c r="L8" s="117" t="s">
        <v>364</v>
      </c>
      <c r="M8" s="115">
        <v>250</v>
      </c>
      <c r="N8" s="115">
        <v>250</v>
      </c>
      <c r="O8" s="117" t="s">
        <v>364</v>
      </c>
      <c r="P8" s="117" t="s">
        <v>364</v>
      </c>
      <c r="Q8" s="117" t="s">
        <v>364</v>
      </c>
      <c r="R8" s="117" t="s">
        <v>364</v>
      </c>
      <c r="S8" s="115">
        <v>250</v>
      </c>
      <c r="T8" s="116">
        <v>250</v>
      </c>
      <c r="U8" s="106"/>
    </row>
    <row r="9" spans="1:21" ht="33" customHeight="1">
      <c r="A9" s="619" t="s">
        <v>234</v>
      </c>
      <c r="B9" s="38" t="s">
        <v>146</v>
      </c>
      <c r="C9" s="621">
        <v>5852200</v>
      </c>
      <c r="D9" s="621"/>
      <c r="E9" s="163">
        <f>C9/C11*100</f>
        <v>61.868360637505674</v>
      </c>
      <c r="F9" s="380"/>
      <c r="G9" s="194"/>
      <c r="H9" s="124" t="s">
        <v>355</v>
      </c>
      <c r="I9" s="114" t="s">
        <v>364</v>
      </c>
      <c r="J9" s="115">
        <v>1176159</v>
      </c>
      <c r="K9" s="115">
        <v>1176159</v>
      </c>
      <c r="L9" s="115">
        <v>1003200</v>
      </c>
      <c r="M9" s="115">
        <v>212397.99999999997</v>
      </c>
      <c r="N9" s="115">
        <v>1215598</v>
      </c>
      <c r="O9" s="115">
        <v>7500</v>
      </c>
      <c r="P9" s="115">
        <v>15365</v>
      </c>
      <c r="Q9" s="115">
        <v>22865</v>
      </c>
      <c r="R9" s="115">
        <v>1010700</v>
      </c>
      <c r="S9" s="115">
        <v>1403922</v>
      </c>
      <c r="T9" s="116">
        <v>2414622.0000000005</v>
      </c>
      <c r="U9" s="106"/>
    </row>
    <row r="10" spans="1:21" ht="33" customHeight="1">
      <c r="A10" s="620"/>
      <c r="B10" s="40" t="s">
        <v>145</v>
      </c>
      <c r="C10" s="622">
        <v>3606915.9999999981</v>
      </c>
      <c r="D10" s="622"/>
      <c r="E10" s="158">
        <f>C10/C11*100</f>
        <v>38.131639362494326</v>
      </c>
      <c r="F10" s="380"/>
      <c r="G10" s="194"/>
      <c r="H10" s="124" t="s">
        <v>356</v>
      </c>
      <c r="I10" s="114" t="s">
        <v>364</v>
      </c>
      <c r="J10" s="115">
        <v>134429</v>
      </c>
      <c r="K10" s="115">
        <v>134429</v>
      </c>
      <c r="L10" s="115">
        <v>6400</v>
      </c>
      <c r="M10" s="115">
        <v>1161160</v>
      </c>
      <c r="N10" s="115">
        <v>1167560</v>
      </c>
      <c r="O10" s="117" t="s">
        <v>364</v>
      </c>
      <c r="P10" s="115">
        <v>17526</v>
      </c>
      <c r="Q10" s="115">
        <v>17526</v>
      </c>
      <c r="R10" s="115">
        <v>6400</v>
      </c>
      <c r="S10" s="115">
        <v>1313115</v>
      </c>
      <c r="T10" s="116">
        <v>1319515</v>
      </c>
      <c r="U10" s="106"/>
    </row>
    <row r="11" spans="1:21" ht="33.75" customHeight="1" thickBot="1">
      <c r="A11" s="623" t="s">
        <v>0</v>
      </c>
      <c r="B11" s="623"/>
      <c r="C11" s="624">
        <f>SUM(C9:C10)</f>
        <v>9459115.9999999981</v>
      </c>
      <c r="D11" s="624"/>
      <c r="E11" s="411">
        <f>C11/D14*100</f>
        <v>9.5088486410104853E-2</v>
      </c>
      <c r="F11" s="193"/>
      <c r="G11" s="193"/>
      <c r="H11" s="124" t="s">
        <v>157</v>
      </c>
      <c r="I11" s="114" t="s">
        <v>364</v>
      </c>
      <c r="J11" s="115">
        <v>684356.99999999988</v>
      </c>
      <c r="K11" s="115">
        <v>684356.99999999988</v>
      </c>
      <c r="L11" s="115">
        <v>380030</v>
      </c>
      <c r="M11" s="115">
        <v>1342537227</v>
      </c>
      <c r="N11" s="115">
        <v>1342917256.9999995</v>
      </c>
      <c r="O11" s="117" t="s">
        <v>364</v>
      </c>
      <c r="P11" s="115">
        <v>14000</v>
      </c>
      <c r="Q11" s="115">
        <v>14000</v>
      </c>
      <c r="R11" s="115">
        <v>380030</v>
      </c>
      <c r="S11" s="115">
        <v>1343235584.0000007</v>
      </c>
      <c r="T11" s="116">
        <v>1343615614</v>
      </c>
      <c r="U11" s="106"/>
    </row>
    <row r="12" spans="1:21" ht="33.75" customHeight="1" thickTop="1" thickBot="1">
      <c r="A12" s="616" t="s">
        <v>478</v>
      </c>
      <c r="B12" s="616"/>
      <c r="C12" s="617">
        <f>C6+C9</f>
        <v>27426910.999999996</v>
      </c>
      <c r="D12" s="617"/>
      <c r="E12" s="412">
        <f>C12/D14*100</f>
        <v>0.27571111865999481</v>
      </c>
      <c r="F12" s="195"/>
      <c r="G12" s="195"/>
      <c r="H12" s="124" t="s">
        <v>357</v>
      </c>
      <c r="I12" s="114" t="s">
        <v>364</v>
      </c>
      <c r="J12" s="117" t="s">
        <v>364</v>
      </c>
      <c r="K12" s="117" t="s">
        <v>364</v>
      </c>
      <c r="L12" s="115">
        <v>300</v>
      </c>
      <c r="M12" s="115">
        <v>4775</v>
      </c>
      <c r="N12" s="115">
        <v>5075</v>
      </c>
      <c r="O12" s="117" t="s">
        <v>364</v>
      </c>
      <c r="P12" s="115">
        <v>325</v>
      </c>
      <c r="Q12" s="115">
        <v>325</v>
      </c>
      <c r="R12" s="115">
        <v>300</v>
      </c>
      <c r="S12" s="115">
        <v>5100</v>
      </c>
      <c r="T12" s="116">
        <v>5400</v>
      </c>
      <c r="U12" s="106"/>
    </row>
    <row r="13" spans="1:21" ht="33" customHeight="1" thickTop="1" thickBot="1">
      <c r="A13" s="618" t="s">
        <v>479</v>
      </c>
      <c r="B13" s="618"/>
      <c r="C13" s="617">
        <f>C4+C7+C10</f>
        <v>9920271656.0000076</v>
      </c>
      <c r="D13" s="617"/>
      <c r="E13" s="191">
        <f>C13/D14*100</f>
        <v>99.724288881340001</v>
      </c>
      <c r="F13" s="195"/>
      <c r="H13" s="124" t="s">
        <v>358</v>
      </c>
      <c r="I13" s="114" t="s">
        <v>364</v>
      </c>
      <c r="J13" s="115">
        <v>3443</v>
      </c>
      <c r="K13" s="115">
        <v>3443</v>
      </c>
      <c r="L13" s="115">
        <v>659</v>
      </c>
      <c r="M13" s="115">
        <v>400</v>
      </c>
      <c r="N13" s="115">
        <v>1059</v>
      </c>
      <c r="O13" s="117" t="s">
        <v>364</v>
      </c>
      <c r="P13" s="117" t="s">
        <v>364</v>
      </c>
      <c r="Q13" s="117" t="s">
        <v>364</v>
      </c>
      <c r="R13" s="115">
        <v>659</v>
      </c>
      <c r="S13" s="115">
        <v>3843</v>
      </c>
      <c r="T13" s="116">
        <v>4502</v>
      </c>
      <c r="U13" s="106"/>
    </row>
    <row r="14" spans="1:21" ht="32.25" customHeight="1" thickTop="1" thickBot="1">
      <c r="A14" s="614" t="s">
        <v>235</v>
      </c>
      <c r="B14" s="614"/>
      <c r="C14" s="189"/>
      <c r="D14" s="189">
        <f>D5+C8+C11</f>
        <v>9947698567.0000076</v>
      </c>
      <c r="E14" s="191">
        <f>E5+E8+E11</f>
        <v>100</v>
      </c>
      <c r="F14" s="195"/>
      <c r="G14" s="187"/>
      <c r="H14" s="124" t="s">
        <v>359</v>
      </c>
      <c r="I14" s="114" t="s">
        <v>364</v>
      </c>
      <c r="J14" s="115">
        <v>1200</v>
      </c>
      <c r="K14" s="115">
        <v>1200</v>
      </c>
      <c r="L14" s="115">
        <v>9000000</v>
      </c>
      <c r="M14" s="115">
        <v>4676545946</v>
      </c>
      <c r="N14" s="115">
        <v>4685545946</v>
      </c>
      <c r="O14" s="117" t="s">
        <v>364</v>
      </c>
      <c r="P14" s="117" t="s">
        <v>364</v>
      </c>
      <c r="Q14" s="117" t="s">
        <v>364</v>
      </c>
      <c r="R14" s="115">
        <v>9000000</v>
      </c>
      <c r="S14" s="115">
        <v>4676547146</v>
      </c>
      <c r="T14" s="116">
        <v>4685547146</v>
      </c>
      <c r="U14" s="106"/>
    </row>
    <row r="15" spans="1:21" ht="15" thickTop="1">
      <c r="H15" s="124" t="s">
        <v>263</v>
      </c>
      <c r="I15" s="114" t="s">
        <v>364</v>
      </c>
      <c r="J15" s="117" t="s">
        <v>364</v>
      </c>
      <c r="K15" s="117" t="s">
        <v>364</v>
      </c>
      <c r="L15" s="115">
        <v>5184000</v>
      </c>
      <c r="M15" s="115">
        <v>1866093095</v>
      </c>
      <c r="N15" s="115">
        <v>1871277095</v>
      </c>
      <c r="O15" s="117" t="s">
        <v>364</v>
      </c>
      <c r="P15" s="117" t="s">
        <v>364</v>
      </c>
      <c r="Q15" s="117" t="s">
        <v>364</v>
      </c>
      <c r="R15" s="115">
        <v>5184000</v>
      </c>
      <c r="S15" s="115">
        <v>1866093095</v>
      </c>
      <c r="T15" s="116">
        <v>1871277095</v>
      </c>
      <c r="U15" s="106"/>
    </row>
    <row r="16" spans="1:21">
      <c r="A16" s="588" t="s">
        <v>266</v>
      </c>
      <c r="B16" s="588"/>
      <c r="C16" s="588"/>
      <c r="D16" s="588"/>
      <c r="E16" s="588"/>
      <c r="F16" s="401"/>
      <c r="H16" s="124" t="s">
        <v>264</v>
      </c>
      <c r="I16" s="114" t="s">
        <v>364</v>
      </c>
      <c r="J16" s="117" t="s">
        <v>364</v>
      </c>
      <c r="K16" s="117" t="s">
        <v>364</v>
      </c>
      <c r="L16" s="117" t="s">
        <v>364</v>
      </c>
      <c r="M16" s="117" t="s">
        <v>364</v>
      </c>
      <c r="N16" s="117" t="s">
        <v>364</v>
      </c>
      <c r="O16" s="117" t="s">
        <v>364</v>
      </c>
      <c r="P16" s="117" t="s">
        <v>364</v>
      </c>
      <c r="Q16" s="117" t="s">
        <v>364</v>
      </c>
      <c r="R16" s="117" t="s">
        <v>364</v>
      </c>
      <c r="S16" s="117" t="s">
        <v>364</v>
      </c>
      <c r="T16" s="118" t="s">
        <v>364</v>
      </c>
      <c r="U16" s="106"/>
    </row>
    <row r="17" spans="8:21">
      <c r="H17" s="124" t="s">
        <v>360</v>
      </c>
      <c r="I17" s="114" t="s">
        <v>364</v>
      </c>
      <c r="J17" s="115">
        <v>290973.00000000006</v>
      </c>
      <c r="K17" s="115">
        <v>290973.00000000006</v>
      </c>
      <c r="L17" s="115">
        <v>2329768</v>
      </c>
      <c r="M17" s="115">
        <v>717260</v>
      </c>
      <c r="N17" s="115">
        <v>3047028.0000000014</v>
      </c>
      <c r="O17" s="117" t="s">
        <v>364</v>
      </c>
      <c r="P17" s="115">
        <v>107295.99999999997</v>
      </c>
      <c r="Q17" s="115">
        <v>107295.99999999997</v>
      </c>
      <c r="R17" s="115">
        <v>2329768</v>
      </c>
      <c r="S17" s="115">
        <v>1115529.0000000002</v>
      </c>
      <c r="T17" s="116">
        <v>3445297.0000000047</v>
      </c>
      <c r="U17" s="106"/>
    </row>
    <row r="18" spans="8:21">
      <c r="H18" s="124" t="s">
        <v>113</v>
      </c>
      <c r="I18" s="114" t="s">
        <v>364</v>
      </c>
      <c r="J18" s="115">
        <v>1245530</v>
      </c>
      <c r="K18" s="115">
        <v>1245530</v>
      </c>
      <c r="L18" s="117" t="s">
        <v>364</v>
      </c>
      <c r="M18" s="115">
        <v>956628</v>
      </c>
      <c r="N18" s="115">
        <v>956628</v>
      </c>
      <c r="O18" s="115">
        <v>80500</v>
      </c>
      <c r="P18" s="115">
        <v>256531.00000000003</v>
      </c>
      <c r="Q18" s="115">
        <v>337031.00000000006</v>
      </c>
      <c r="R18" s="115">
        <v>80500</v>
      </c>
      <c r="S18" s="115">
        <v>2458688.9999999991</v>
      </c>
      <c r="T18" s="116">
        <v>2539188.9999999981</v>
      </c>
      <c r="U18" s="106"/>
    </row>
    <row r="19" spans="8:21">
      <c r="H19" s="124" t="s">
        <v>361</v>
      </c>
      <c r="I19" s="114" t="s">
        <v>364</v>
      </c>
      <c r="J19" s="117" t="s">
        <v>364</v>
      </c>
      <c r="K19" s="117" t="s">
        <v>364</v>
      </c>
      <c r="L19" s="117" t="s">
        <v>364</v>
      </c>
      <c r="M19" s="115">
        <v>89556</v>
      </c>
      <c r="N19" s="115">
        <v>89556</v>
      </c>
      <c r="O19" s="117" t="s">
        <v>364</v>
      </c>
      <c r="P19" s="117" t="s">
        <v>364</v>
      </c>
      <c r="Q19" s="117" t="s">
        <v>364</v>
      </c>
      <c r="R19" s="117" t="s">
        <v>364</v>
      </c>
      <c r="S19" s="115">
        <v>89556</v>
      </c>
      <c r="T19" s="116">
        <v>89556</v>
      </c>
      <c r="U19" s="106"/>
    </row>
    <row r="20" spans="8:21">
      <c r="H20" s="124" t="s">
        <v>362</v>
      </c>
      <c r="I20" s="114" t="s">
        <v>364</v>
      </c>
      <c r="J20" s="117" t="s">
        <v>364</v>
      </c>
      <c r="K20" s="117" t="s">
        <v>364</v>
      </c>
      <c r="L20" s="117" t="s">
        <v>364</v>
      </c>
      <c r="M20" s="115">
        <v>775000</v>
      </c>
      <c r="N20" s="115">
        <v>775000</v>
      </c>
      <c r="O20" s="117" t="s">
        <v>364</v>
      </c>
      <c r="P20" s="117" t="s">
        <v>364</v>
      </c>
      <c r="Q20" s="117" t="s">
        <v>364</v>
      </c>
      <c r="R20" s="117" t="s">
        <v>364</v>
      </c>
      <c r="S20" s="115">
        <v>775000</v>
      </c>
      <c r="T20" s="116">
        <v>775000</v>
      </c>
      <c r="U20" s="106"/>
    </row>
    <row r="21" spans="8:21">
      <c r="H21" s="124" t="s">
        <v>363</v>
      </c>
      <c r="I21" s="114" t="s">
        <v>364</v>
      </c>
      <c r="J21" s="115">
        <v>123982</v>
      </c>
      <c r="K21" s="115">
        <v>123982</v>
      </c>
      <c r="L21" s="115">
        <v>96764</v>
      </c>
      <c r="M21" s="115">
        <v>2000017633.0000005</v>
      </c>
      <c r="N21" s="115">
        <v>2000114396.9999998</v>
      </c>
      <c r="O21" s="117" t="s">
        <v>364</v>
      </c>
      <c r="P21" s="115">
        <v>6750</v>
      </c>
      <c r="Q21" s="115">
        <v>6750</v>
      </c>
      <c r="R21" s="115">
        <v>96764</v>
      </c>
      <c r="S21" s="115">
        <v>2000148364.9999995</v>
      </c>
      <c r="T21" s="116">
        <v>2000245128.9999998</v>
      </c>
      <c r="U21" s="106"/>
    </row>
    <row r="22" spans="8:21" ht="2.25" customHeight="1" thickBot="1">
      <c r="H22" s="125" t="s">
        <v>326</v>
      </c>
      <c r="I22" s="119" t="s">
        <v>364</v>
      </c>
      <c r="J22" s="120">
        <v>8309000.9999999888</v>
      </c>
      <c r="K22" s="120">
        <v>8309000.9999999888</v>
      </c>
      <c r="L22" s="120">
        <v>21574710.999999996</v>
      </c>
      <c r="M22" s="120">
        <v>9908355739.0000076</v>
      </c>
      <c r="N22" s="120">
        <v>9929930450.0000153</v>
      </c>
      <c r="O22" s="120">
        <v>5852200</v>
      </c>
      <c r="P22" s="120">
        <v>3606915.9999999981</v>
      </c>
      <c r="Q22" s="120">
        <v>9459116.0000000019</v>
      </c>
      <c r="R22" s="120">
        <v>27426911</v>
      </c>
      <c r="S22" s="120">
        <v>9920271656.0000019</v>
      </c>
      <c r="T22" s="121">
        <v>9947698567.0000019</v>
      </c>
      <c r="U22" s="106"/>
    </row>
    <row r="23" spans="8:21" hidden="1">
      <c r="U23" s="106"/>
    </row>
  </sheetData>
  <mergeCells count="26">
    <mergeCell ref="A8:B8"/>
    <mergeCell ref="C8:D8"/>
    <mergeCell ref="R2:T2"/>
    <mergeCell ref="A1:E1"/>
    <mergeCell ref="A2:E2"/>
    <mergeCell ref="A3:B3"/>
    <mergeCell ref="C3:D3"/>
    <mergeCell ref="I2:K2"/>
    <mergeCell ref="L2:N2"/>
    <mergeCell ref="O2:Q2"/>
    <mergeCell ref="A16:E16"/>
    <mergeCell ref="A14:B14"/>
    <mergeCell ref="C4:D4"/>
    <mergeCell ref="A5:B5"/>
    <mergeCell ref="A12:B12"/>
    <mergeCell ref="C12:D12"/>
    <mergeCell ref="A13:B13"/>
    <mergeCell ref="C13:D13"/>
    <mergeCell ref="A9:A10"/>
    <mergeCell ref="C9:D9"/>
    <mergeCell ref="C10:D10"/>
    <mergeCell ref="A11:B11"/>
    <mergeCell ref="C11:D11"/>
    <mergeCell ref="A6:A7"/>
    <mergeCell ref="C6:D6"/>
    <mergeCell ref="C7:D7"/>
  </mergeCells>
  <printOptions horizontalCentered="1"/>
  <pageMargins left="0.51181102362204722" right="0.51181102362204722" top="0.59055118110236227" bottom="0.1968503937007874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sheetPr>
    <tabColor theme="6" tint="-0.249977111117893"/>
  </sheetPr>
  <dimension ref="A1:H21"/>
  <sheetViews>
    <sheetView rightToLeft="1" view="pageBreakPreview" topLeftCell="A16" zoomScaleSheetLayoutView="100" workbookViewId="0">
      <selection activeCell="E6" sqref="E6"/>
    </sheetView>
  </sheetViews>
  <sheetFormatPr defaultColWidth="9.125" defaultRowHeight="14.25"/>
  <cols>
    <col min="1" max="1" width="31.25" style="57" customWidth="1"/>
    <col min="2" max="2" width="0.75" style="57" customWidth="1"/>
    <col min="3" max="3" width="25.125" style="57" customWidth="1"/>
    <col min="4" max="4" width="21" style="57" customWidth="1"/>
    <col min="5" max="5" width="32.25" style="57" customWidth="1"/>
    <col min="6" max="6" width="9.125" style="57"/>
    <col min="7" max="7" width="13.25" style="57" customWidth="1"/>
    <col min="8" max="8" width="13.375" style="57" customWidth="1"/>
    <col min="9" max="16384" width="9.125" style="57"/>
  </cols>
  <sheetData>
    <row r="1" spans="1:8" ht="36" customHeight="1">
      <c r="A1" s="590" t="s">
        <v>501</v>
      </c>
      <c r="B1" s="590"/>
      <c r="C1" s="590"/>
      <c r="D1" s="590"/>
      <c r="E1" s="400"/>
    </row>
    <row r="2" spans="1:8" ht="40.5" customHeight="1" thickBot="1">
      <c r="A2" s="634" t="s">
        <v>590</v>
      </c>
      <c r="B2" s="634"/>
      <c r="C2" s="634"/>
      <c r="D2" s="634"/>
      <c r="E2" s="405"/>
      <c r="F2" s="106"/>
    </row>
    <row r="3" spans="1:8" ht="36" customHeight="1" thickTop="1">
      <c r="A3" s="507" t="s">
        <v>110</v>
      </c>
      <c r="B3" s="603" t="s">
        <v>108</v>
      </c>
      <c r="C3" s="603"/>
      <c r="D3" s="507" t="s">
        <v>73</v>
      </c>
      <c r="E3" s="192"/>
      <c r="F3" s="106"/>
    </row>
    <row r="4" spans="1:8" ht="33" customHeight="1">
      <c r="A4" s="404" t="s">
        <v>232</v>
      </c>
      <c r="B4" s="635">
        <v>8408411</v>
      </c>
      <c r="C4" s="635"/>
      <c r="D4" s="378">
        <f>B4/B7*100</f>
        <v>8.4542040186611295E-2</v>
      </c>
      <c r="E4" s="378"/>
      <c r="F4" s="106"/>
    </row>
    <row r="5" spans="1:8" ht="33" customHeight="1">
      <c r="A5" s="413" t="s">
        <v>233</v>
      </c>
      <c r="B5" s="637">
        <v>9927966500</v>
      </c>
      <c r="C5" s="637"/>
      <c r="D5" s="379">
        <f>B5/B7*100</f>
        <v>99.820351647217365</v>
      </c>
    </row>
    <row r="6" spans="1:8" ht="33" customHeight="1">
      <c r="A6" s="398" t="s">
        <v>234</v>
      </c>
      <c r="B6" s="621">
        <v>9459115.9999999981</v>
      </c>
      <c r="C6" s="621"/>
      <c r="D6" s="163">
        <f>B6/B7*100</f>
        <v>9.5106312596020537E-2</v>
      </c>
    </row>
    <row r="7" spans="1:8" ht="33.75" customHeight="1" thickBot="1">
      <c r="A7" s="406" t="s">
        <v>0</v>
      </c>
      <c r="B7" s="636">
        <f>SUM(B4:B6)</f>
        <v>9945834027</v>
      </c>
      <c r="C7" s="636"/>
      <c r="D7" s="393">
        <f>SUM(D4:D6)</f>
        <v>99.999999999999986</v>
      </c>
    </row>
    <row r="8" spans="1:8" ht="3.75" customHeight="1" thickTop="1">
      <c r="F8" s="106"/>
    </row>
    <row r="9" spans="1:8" ht="18" customHeight="1">
      <c r="A9" s="588" t="s">
        <v>266</v>
      </c>
      <c r="B9" s="588"/>
      <c r="C9" s="588"/>
      <c r="D9" s="588"/>
      <c r="E9" s="401"/>
      <c r="F9" s="106"/>
    </row>
    <row r="10" spans="1:8" ht="18" customHeight="1">
      <c r="A10" s="401"/>
      <c r="B10" s="401"/>
      <c r="C10" s="401"/>
      <c r="D10" s="401"/>
      <c r="E10" s="401"/>
      <c r="F10" s="106"/>
    </row>
    <row r="11" spans="1:8" ht="21.75" customHeight="1">
      <c r="A11" s="590" t="s">
        <v>502</v>
      </c>
      <c r="B11" s="590"/>
      <c r="C11" s="590"/>
      <c r="D11" s="590"/>
      <c r="F11" s="106"/>
    </row>
    <row r="12" spans="1:8" ht="42.75" customHeight="1" thickBot="1">
      <c r="A12" s="634" t="s">
        <v>591</v>
      </c>
      <c r="B12" s="634"/>
      <c r="C12" s="634"/>
      <c r="D12" s="634"/>
      <c r="F12" s="106"/>
    </row>
    <row r="13" spans="1:8" ht="36" customHeight="1" thickTop="1">
      <c r="A13" s="507" t="s">
        <v>110</v>
      </c>
      <c r="B13" s="603" t="s">
        <v>108</v>
      </c>
      <c r="C13" s="603"/>
      <c r="D13" s="507" t="s">
        <v>73</v>
      </c>
      <c r="F13" s="106"/>
    </row>
    <row r="14" spans="1:8" ht="34.5" customHeight="1">
      <c r="A14" s="404" t="s">
        <v>478</v>
      </c>
      <c r="B14" s="415">
        <v>27426910.999999996</v>
      </c>
      <c r="C14" s="201">
        <v>27438911</v>
      </c>
      <c r="D14" s="378">
        <f>C14/C16*100</f>
        <v>0.27588345960239702</v>
      </c>
      <c r="F14" s="106"/>
    </row>
    <row r="15" spans="1:8" ht="34.5" customHeight="1">
      <c r="A15" s="417" t="s">
        <v>479</v>
      </c>
      <c r="B15" s="416">
        <v>9920271656.0000076</v>
      </c>
      <c r="C15" s="402">
        <v>9918395116</v>
      </c>
      <c r="D15" s="168">
        <f>C15/C16*100</f>
        <v>99.724116540397603</v>
      </c>
      <c r="F15" s="106"/>
      <c r="H15" s="206"/>
    </row>
    <row r="16" spans="1:8" ht="33.75" customHeight="1" thickBot="1">
      <c r="A16" s="406" t="s">
        <v>0</v>
      </c>
      <c r="B16" s="414"/>
      <c r="C16" s="316">
        <f>SUM(C14:C15)</f>
        <v>9945834027</v>
      </c>
      <c r="D16" s="393">
        <f>SUM(D14:D15)</f>
        <v>100</v>
      </c>
      <c r="H16" s="407"/>
    </row>
    <row r="17" spans="1:4" ht="15" thickTop="1"/>
    <row r="21" spans="1:4" ht="25.5" customHeight="1">
      <c r="A21" s="495" t="s">
        <v>532</v>
      </c>
      <c r="B21" s="589">
        <v>48</v>
      </c>
      <c r="C21" s="589"/>
      <c r="D21" s="494"/>
    </row>
  </sheetData>
  <mergeCells count="12">
    <mergeCell ref="B21:C21"/>
    <mergeCell ref="A1:D1"/>
    <mergeCell ref="A2:D2"/>
    <mergeCell ref="B3:C3"/>
    <mergeCell ref="B4:C4"/>
    <mergeCell ref="A11:D11"/>
    <mergeCell ref="A12:D12"/>
    <mergeCell ref="B7:C7"/>
    <mergeCell ref="B13:C13"/>
    <mergeCell ref="B5:C5"/>
    <mergeCell ref="B6:C6"/>
    <mergeCell ref="A9:D9"/>
  </mergeCells>
  <printOptions horizontalCentered="1"/>
  <pageMargins left="0.51181102362204722" right="0.51181102362204722" top="0.6333333333333333" bottom="0.19685039370078741" header="0.31496062992125984" footer="0.31496062992125984"/>
  <pageSetup paperSize="9" scale="95" orientation="landscape" r:id="rId1"/>
  <headerFooter>
    <oddHeader>&amp;C&amp;"AL-Mohanad Bold,غامق"&amp;12&amp;K07-019المسح البيئي في العراق لقطاع الصناعة لسنة &amp;"Times New Roman,غامق"2012</oddHeader>
  </headerFooter>
  <drawing r:id="rId2"/>
</worksheet>
</file>

<file path=xl/worksheets/sheet7.xml><?xml version="1.0" encoding="utf-8"?>
<worksheet xmlns="http://schemas.openxmlformats.org/spreadsheetml/2006/main" xmlns:r="http://schemas.openxmlformats.org/officeDocument/2006/relationships">
  <sheetPr>
    <tabColor theme="6" tint="-0.249977111117893"/>
  </sheetPr>
  <dimension ref="A1:G21"/>
  <sheetViews>
    <sheetView rightToLeft="1" view="pageBreakPreview" topLeftCell="A19" zoomScaleSheetLayoutView="100" workbookViewId="0">
      <selection activeCell="F5" sqref="F5"/>
    </sheetView>
  </sheetViews>
  <sheetFormatPr defaultColWidth="9.125" defaultRowHeight="14.25"/>
  <cols>
    <col min="1" max="1" width="26" style="57" customWidth="1"/>
    <col min="2" max="2" width="17.25" style="57" customWidth="1"/>
    <col min="3" max="3" width="1.375" style="57" customWidth="1"/>
    <col min="4" max="4" width="20.75" style="57" customWidth="1"/>
    <col min="5" max="5" width="21" style="57" customWidth="1"/>
    <col min="6" max="6" width="32.25" style="57" customWidth="1"/>
    <col min="7" max="16384" width="9.125" style="57"/>
  </cols>
  <sheetData>
    <row r="1" spans="1:7" ht="1.5" customHeight="1"/>
    <row r="2" spans="1:7" ht="38.25" customHeight="1">
      <c r="A2" s="590" t="s">
        <v>503</v>
      </c>
      <c r="B2" s="590"/>
      <c r="C2" s="590"/>
      <c r="D2" s="590"/>
      <c r="E2" s="590"/>
      <c r="F2" s="400"/>
    </row>
    <row r="3" spans="1:7" ht="42" customHeight="1" thickBot="1">
      <c r="A3" s="638" t="s">
        <v>590</v>
      </c>
      <c r="B3" s="638"/>
      <c r="C3" s="638"/>
      <c r="D3" s="638"/>
      <c r="E3" s="638"/>
      <c r="F3" s="405"/>
      <c r="G3" s="106"/>
    </row>
    <row r="4" spans="1:7" ht="35.25" customHeight="1" thickTop="1">
      <c r="A4" s="603" t="s">
        <v>110</v>
      </c>
      <c r="B4" s="603"/>
      <c r="C4" s="603" t="s">
        <v>108</v>
      </c>
      <c r="D4" s="603"/>
      <c r="E4" s="507" t="s">
        <v>73</v>
      </c>
      <c r="F4" s="192"/>
      <c r="G4" s="106"/>
    </row>
    <row r="5" spans="1:7" ht="37.5" customHeight="1">
      <c r="A5" s="404" t="s">
        <v>232</v>
      </c>
      <c r="B5" s="78" t="s">
        <v>145</v>
      </c>
      <c r="C5" s="640">
        <v>8408411</v>
      </c>
      <c r="D5" s="640"/>
      <c r="E5" s="378">
        <f>C5/D6*100</f>
        <v>100</v>
      </c>
      <c r="F5" s="378"/>
      <c r="G5" s="106"/>
    </row>
    <row r="6" spans="1:7" ht="29.1" customHeight="1">
      <c r="A6" s="607" t="s">
        <v>0</v>
      </c>
      <c r="B6" s="607"/>
      <c r="C6" s="403"/>
      <c r="D6" s="403">
        <v>8408411</v>
      </c>
      <c r="E6" s="185">
        <f>C5/D6*100</f>
        <v>100</v>
      </c>
      <c r="F6" s="193"/>
      <c r="G6" s="106"/>
    </row>
    <row r="7" spans="1:7" ht="36" customHeight="1">
      <c r="A7" s="625" t="s">
        <v>233</v>
      </c>
      <c r="B7" s="399" t="s">
        <v>146</v>
      </c>
      <c r="C7" s="639">
        <v>21586711</v>
      </c>
      <c r="D7" s="639"/>
      <c r="E7" s="163">
        <f>C7/C9*100</f>
        <v>0.21743335858355281</v>
      </c>
      <c r="F7" s="380"/>
      <c r="G7" s="106"/>
    </row>
    <row r="8" spans="1:7" ht="33.75" customHeight="1">
      <c r="A8" s="620"/>
      <c r="B8" s="78" t="s">
        <v>145</v>
      </c>
      <c r="C8" s="622">
        <v>9906379789</v>
      </c>
      <c r="D8" s="622"/>
      <c r="E8" s="158">
        <f>C8/C9*100</f>
        <v>99.782566641416452</v>
      </c>
      <c r="F8" s="380"/>
      <c r="G8" s="106"/>
    </row>
    <row r="9" spans="1:7" ht="29.1" customHeight="1">
      <c r="A9" s="607" t="s">
        <v>0</v>
      </c>
      <c r="B9" s="607"/>
      <c r="C9" s="641">
        <f>SUM(C7:C8)</f>
        <v>9927966500</v>
      </c>
      <c r="D9" s="641"/>
      <c r="E9" s="185">
        <f>SUM(E7:E8)</f>
        <v>100</v>
      </c>
      <c r="F9" s="193"/>
      <c r="G9" s="106"/>
    </row>
    <row r="10" spans="1:7" ht="37.5" customHeight="1">
      <c r="A10" s="619" t="s">
        <v>234</v>
      </c>
      <c r="B10" s="399" t="s">
        <v>146</v>
      </c>
      <c r="C10" s="639">
        <v>5852200</v>
      </c>
      <c r="D10" s="639"/>
      <c r="E10" s="163">
        <f>C10/C12*100</f>
        <v>61.868360637505674</v>
      </c>
      <c r="F10" s="380"/>
      <c r="G10" s="106"/>
    </row>
    <row r="11" spans="1:7" ht="33" customHeight="1">
      <c r="A11" s="620"/>
      <c r="B11" s="78" t="s">
        <v>145</v>
      </c>
      <c r="C11" s="622">
        <v>3606915.9999999981</v>
      </c>
      <c r="D11" s="622"/>
      <c r="E11" s="158">
        <f>C11/C12*100</f>
        <v>38.131639362494326</v>
      </c>
      <c r="F11" s="380"/>
      <c r="G11" s="106"/>
    </row>
    <row r="12" spans="1:7" ht="33.75" customHeight="1" thickBot="1">
      <c r="A12" s="642" t="s">
        <v>0</v>
      </c>
      <c r="B12" s="642"/>
      <c r="C12" s="636">
        <f>SUM(C10:C11)</f>
        <v>9459115.9999999981</v>
      </c>
      <c r="D12" s="636"/>
      <c r="E12" s="393">
        <f>SUM(E10:E11)</f>
        <v>100</v>
      </c>
      <c r="F12" s="193"/>
      <c r="G12" s="106"/>
    </row>
    <row r="13" spans="1:7" ht="8.25" customHeight="1" thickTop="1">
      <c r="G13" s="106"/>
    </row>
    <row r="14" spans="1:7" ht="20.25" customHeight="1">
      <c r="A14" s="588" t="s">
        <v>266</v>
      </c>
      <c r="B14" s="588"/>
      <c r="C14" s="588"/>
      <c r="D14" s="588"/>
      <c r="E14" s="588"/>
    </row>
    <row r="17" spans="1:4" ht="36" customHeight="1"/>
    <row r="18" spans="1:4" ht="27" customHeight="1"/>
    <row r="19" spans="1:4" ht="23.25" customHeight="1"/>
    <row r="20" spans="1:4" ht="25.5" customHeight="1"/>
    <row r="21" spans="1:4" ht="26.25" customHeight="1">
      <c r="A21" s="495" t="s">
        <v>532</v>
      </c>
      <c r="B21" s="589">
        <v>49</v>
      </c>
      <c r="C21" s="589"/>
      <c r="D21" s="589"/>
    </row>
  </sheetData>
  <mergeCells count="18">
    <mergeCell ref="B21:D21"/>
    <mergeCell ref="A14:E14"/>
    <mergeCell ref="A9:B9"/>
    <mergeCell ref="C9:D9"/>
    <mergeCell ref="A10:A11"/>
    <mergeCell ref="C11:D11"/>
    <mergeCell ref="A12:B12"/>
    <mergeCell ref="C12:D12"/>
    <mergeCell ref="A2:E2"/>
    <mergeCell ref="A3:E3"/>
    <mergeCell ref="A4:B4"/>
    <mergeCell ref="C4:D4"/>
    <mergeCell ref="C10:D10"/>
    <mergeCell ref="C5:D5"/>
    <mergeCell ref="A6:B6"/>
    <mergeCell ref="A7:A8"/>
    <mergeCell ref="C7:D7"/>
    <mergeCell ref="C8:D8"/>
  </mergeCells>
  <printOptions horizontalCentered="1"/>
  <pageMargins left="0.511811023622047" right="0.511811023622047" top="0.56406250000000002" bottom="0.196850393700787" header="0.31496062992126" footer="0.31496062992126"/>
  <pageSetup paperSize="9" scale="95" orientation="landscape" r:id="rId1"/>
  <headerFooter>
    <oddHeader>&amp;C&amp;"AL-Mohanad Bold,غامق"&amp;12&amp;K07-019المسح البيئي في العراق لقطاع الصناعة لسنة &amp;"Times New Roman,غامق"2012</oddHeader>
  </headerFooter>
  <drawing r:id="rId2"/>
</worksheet>
</file>

<file path=xl/worksheets/sheet8.xml><?xml version="1.0" encoding="utf-8"?>
<worksheet xmlns="http://schemas.openxmlformats.org/spreadsheetml/2006/main" xmlns:r="http://schemas.openxmlformats.org/officeDocument/2006/relationships">
  <sheetPr>
    <tabColor theme="6" tint="-0.249977111117893"/>
  </sheetPr>
  <dimension ref="A1:H30"/>
  <sheetViews>
    <sheetView rightToLeft="1" view="pageBreakPreview" topLeftCell="B13" zoomScaleSheetLayoutView="100" workbookViewId="0">
      <selection activeCell="I1" sqref="I1:K1048576"/>
    </sheetView>
  </sheetViews>
  <sheetFormatPr defaultColWidth="9.125" defaultRowHeight="14.25"/>
  <cols>
    <col min="1" max="1" width="44.625" style="57" customWidth="1"/>
    <col min="2" max="4" width="14.75" style="57" customWidth="1"/>
    <col min="5" max="5" width="0.875" style="57" customWidth="1"/>
    <col min="6" max="6" width="14.25" style="57" customWidth="1"/>
    <col min="7" max="7" width="14.375" style="57" customWidth="1"/>
    <col min="8" max="8" width="15.375" style="57" customWidth="1"/>
    <col min="9" max="16384" width="9.125" style="57"/>
  </cols>
  <sheetData>
    <row r="1" spans="1:8" ht="2.25" customHeight="1"/>
    <row r="2" spans="1:8" ht="25.5" customHeight="1">
      <c r="A2" s="601" t="s">
        <v>512</v>
      </c>
      <c r="B2" s="601"/>
      <c r="C2" s="601"/>
      <c r="D2" s="601"/>
      <c r="E2" s="601"/>
      <c r="F2" s="601"/>
      <c r="G2" s="601"/>
      <c r="H2" s="601"/>
    </row>
    <row r="3" spans="1:8" ht="29.25" customHeight="1" thickBot="1">
      <c r="A3" s="591" t="s">
        <v>592</v>
      </c>
      <c r="B3" s="591"/>
      <c r="C3" s="591"/>
      <c r="D3" s="591"/>
      <c r="E3" s="591"/>
      <c r="F3" s="591"/>
      <c r="G3" s="591"/>
      <c r="H3" s="591"/>
    </row>
    <row r="4" spans="1:8" ht="31.5" customHeight="1" thickTop="1">
      <c r="A4" s="595" t="s">
        <v>155</v>
      </c>
      <c r="B4" s="595" t="s">
        <v>513</v>
      </c>
      <c r="C4" s="595"/>
      <c r="D4" s="595"/>
      <c r="E4" s="508"/>
      <c r="F4" s="644" t="s">
        <v>419</v>
      </c>
      <c r="G4" s="644"/>
      <c r="H4" s="644"/>
    </row>
    <row r="5" spans="1:8" ht="27.75" customHeight="1">
      <c r="A5" s="643"/>
      <c r="B5" s="3" t="s">
        <v>144</v>
      </c>
      <c r="C5" s="3" t="s">
        <v>145</v>
      </c>
      <c r="D5" s="50" t="s">
        <v>0</v>
      </c>
      <c r="E5" s="444"/>
      <c r="F5" s="3" t="s">
        <v>144</v>
      </c>
      <c r="G5" s="3" t="s">
        <v>145</v>
      </c>
      <c r="H5" s="50" t="s">
        <v>0</v>
      </c>
    </row>
    <row r="6" spans="1:8" ht="21" customHeight="1">
      <c r="A6" s="83" t="s">
        <v>111</v>
      </c>
      <c r="B6" s="348">
        <v>11918207</v>
      </c>
      <c r="C6" s="348">
        <v>21686375</v>
      </c>
      <c r="D6" s="346">
        <f t="shared" ref="D6:D23" si="0">SUM(B6:C6)</f>
        <v>33604582</v>
      </c>
      <c r="E6" s="346"/>
      <c r="F6" s="352">
        <f>B6/B$24*100</f>
        <v>43.435422783360458</v>
      </c>
      <c r="G6" s="352">
        <f>C6/C$24*100</f>
        <v>0.21864802466899425</v>
      </c>
      <c r="H6" s="352">
        <f>D6/D$24*100</f>
        <v>0.33787595800184772</v>
      </c>
    </row>
    <row r="7" spans="1:8" ht="21" customHeight="1">
      <c r="A7" s="353" t="s">
        <v>268</v>
      </c>
      <c r="B7" s="442">
        <v>6092408</v>
      </c>
      <c r="C7" s="442">
        <v>3532722</v>
      </c>
      <c r="D7" s="442">
        <f t="shared" si="0"/>
        <v>9625130</v>
      </c>
      <c r="E7" s="442"/>
      <c r="F7" s="354">
        <f t="shared" ref="F7:F24" si="1">B7/B$24*100</f>
        <v>22.203534243760622</v>
      </c>
      <c r="G7" s="158" t="s">
        <v>495</v>
      </c>
      <c r="H7" s="354">
        <f t="shared" ref="H7:H24" si="2">D7/D$24*100</f>
        <v>9.6775493878850344E-2</v>
      </c>
    </row>
    <row r="8" spans="1:8" ht="21" customHeight="1">
      <c r="A8" s="353" t="s">
        <v>269</v>
      </c>
      <c r="B8" s="442">
        <v>92480</v>
      </c>
      <c r="C8" s="442">
        <v>3050660</v>
      </c>
      <c r="D8" s="442">
        <f t="shared" si="0"/>
        <v>3143140</v>
      </c>
      <c r="E8" s="442"/>
      <c r="F8" s="354">
        <f t="shared" si="1"/>
        <v>0.33703961501970686</v>
      </c>
      <c r="G8" s="158" t="s">
        <v>495</v>
      </c>
      <c r="H8" s="158" t="s">
        <v>495</v>
      </c>
    </row>
    <row r="9" spans="1:8" ht="21" customHeight="1">
      <c r="A9" s="353" t="s">
        <v>443</v>
      </c>
      <c r="B9" s="442">
        <v>250754</v>
      </c>
      <c r="C9" s="442">
        <v>343418</v>
      </c>
      <c r="D9" s="442">
        <f t="shared" si="0"/>
        <v>594172</v>
      </c>
      <c r="E9" s="442"/>
      <c r="F9" s="354">
        <f t="shared" si="1"/>
        <v>0.91386279870946763</v>
      </c>
      <c r="G9" s="158" t="s">
        <v>495</v>
      </c>
      <c r="H9" s="158" t="s">
        <v>495</v>
      </c>
    </row>
    <row r="10" spans="1:8" ht="21" customHeight="1">
      <c r="A10" s="353" t="s">
        <v>536</v>
      </c>
      <c r="B10" s="442">
        <v>0</v>
      </c>
      <c r="C10" s="442">
        <v>250</v>
      </c>
      <c r="D10" s="442">
        <f t="shared" si="0"/>
        <v>250</v>
      </c>
      <c r="E10" s="442"/>
      <c r="F10" s="354">
        <f t="shared" si="1"/>
        <v>0</v>
      </c>
      <c r="G10" s="158" t="s">
        <v>495</v>
      </c>
      <c r="H10" s="158" t="s">
        <v>495</v>
      </c>
    </row>
    <row r="11" spans="1:8" ht="21" customHeight="1">
      <c r="A11" s="353" t="s">
        <v>270</v>
      </c>
      <c r="B11" s="442">
        <v>1013700</v>
      </c>
      <c r="C11" s="442">
        <v>1407722</v>
      </c>
      <c r="D11" s="442">
        <f t="shared" si="0"/>
        <v>2421422</v>
      </c>
      <c r="E11" s="442"/>
      <c r="F11" s="354">
        <f t="shared" si="1"/>
        <v>3.6943886001889794</v>
      </c>
      <c r="G11" s="158" t="s">
        <v>495</v>
      </c>
      <c r="H11" s="158" t="s">
        <v>495</v>
      </c>
    </row>
    <row r="12" spans="1:8" ht="21" customHeight="1">
      <c r="A12" s="353" t="s">
        <v>163</v>
      </c>
      <c r="B12" s="442">
        <v>0</v>
      </c>
      <c r="C12" s="442">
        <v>183952</v>
      </c>
      <c r="D12" s="442">
        <f t="shared" si="0"/>
        <v>183952</v>
      </c>
      <c r="E12" s="442"/>
      <c r="F12" s="354">
        <f t="shared" si="1"/>
        <v>0</v>
      </c>
      <c r="G12" s="158" t="s">
        <v>495</v>
      </c>
      <c r="H12" s="158" t="s">
        <v>495</v>
      </c>
    </row>
    <row r="13" spans="1:8" ht="21" customHeight="1">
      <c r="A13" s="353" t="s">
        <v>157</v>
      </c>
      <c r="B13" s="442">
        <v>380030</v>
      </c>
      <c r="C13" s="442">
        <v>1341757532</v>
      </c>
      <c r="D13" s="442">
        <f>SUM(B13:C13)</f>
        <v>1342137562</v>
      </c>
      <c r="E13" s="442"/>
      <c r="F13" s="354">
        <f t="shared" si="1"/>
        <v>1.385003945674083</v>
      </c>
      <c r="G13" s="354">
        <f t="shared" ref="G13:G24" si="3">C13/C$24*100</f>
        <v>13.527970163595567</v>
      </c>
      <c r="H13" s="354">
        <f t="shared" si="2"/>
        <v>13.494469728295217</v>
      </c>
    </row>
    <row r="14" spans="1:8" ht="21" customHeight="1">
      <c r="A14" s="353" t="s">
        <v>271</v>
      </c>
      <c r="B14" s="442">
        <v>300</v>
      </c>
      <c r="C14" s="442">
        <v>5100</v>
      </c>
      <c r="D14" s="442">
        <f t="shared" si="0"/>
        <v>5400</v>
      </c>
      <c r="E14" s="442"/>
      <c r="F14" s="158" t="s">
        <v>495</v>
      </c>
      <c r="G14" s="158" t="s">
        <v>495</v>
      </c>
      <c r="H14" s="158" t="s">
        <v>495</v>
      </c>
    </row>
    <row r="15" spans="1:8" ht="21" customHeight="1">
      <c r="A15" s="353" t="s">
        <v>407</v>
      </c>
      <c r="B15" s="442">
        <v>0</v>
      </c>
      <c r="C15" s="442">
        <v>3843</v>
      </c>
      <c r="D15" s="442">
        <f t="shared" si="0"/>
        <v>3843</v>
      </c>
      <c r="E15" s="442"/>
      <c r="F15" s="158">
        <v>0</v>
      </c>
      <c r="G15" s="158" t="s">
        <v>495</v>
      </c>
      <c r="H15" s="158" t="s">
        <v>495</v>
      </c>
    </row>
    <row r="16" spans="1:8" ht="21" customHeight="1">
      <c r="A16" s="353" t="s">
        <v>262</v>
      </c>
      <c r="B16" s="442">
        <v>0</v>
      </c>
      <c r="C16" s="442">
        <v>4677186720</v>
      </c>
      <c r="D16" s="442">
        <f>SUM(B16:C16)</f>
        <v>4677186720</v>
      </c>
      <c r="E16" s="442"/>
      <c r="F16" s="354">
        <f t="shared" si="1"/>
        <v>0</v>
      </c>
      <c r="G16" s="354">
        <f t="shared" si="3"/>
        <v>47.156688812033003</v>
      </c>
      <c r="H16" s="354">
        <f t="shared" si="2"/>
        <v>47.026591307504432</v>
      </c>
    </row>
    <row r="17" spans="1:8" ht="21" customHeight="1">
      <c r="A17" s="353" t="s">
        <v>263</v>
      </c>
      <c r="B17" s="442">
        <v>5184000</v>
      </c>
      <c r="C17" s="442">
        <v>1866093095</v>
      </c>
      <c r="D17" s="442">
        <f t="shared" si="0"/>
        <v>1871277095</v>
      </c>
      <c r="E17" s="442"/>
      <c r="F17" s="354">
        <f t="shared" si="1"/>
        <v>18.892878073769033</v>
      </c>
      <c r="G17" s="354">
        <f t="shared" si="3"/>
        <v>18.814466183038881</v>
      </c>
      <c r="H17" s="354">
        <f t="shared" si="2"/>
        <v>18.814682508475766</v>
      </c>
    </row>
    <row r="18" spans="1:8" ht="21" customHeight="1">
      <c r="A18" s="353" t="s">
        <v>264</v>
      </c>
      <c r="B18" s="442">
        <v>0</v>
      </c>
      <c r="C18" s="442">
        <v>0</v>
      </c>
      <c r="D18" s="442">
        <f t="shared" si="0"/>
        <v>0</v>
      </c>
      <c r="E18" s="442"/>
      <c r="F18" s="354">
        <f t="shared" si="1"/>
        <v>0</v>
      </c>
      <c r="G18" s="354">
        <f t="shared" si="3"/>
        <v>0</v>
      </c>
      <c r="H18" s="354">
        <f t="shared" si="2"/>
        <v>0</v>
      </c>
    </row>
    <row r="19" spans="1:8" ht="21" customHeight="1">
      <c r="A19" s="353" t="s">
        <v>112</v>
      </c>
      <c r="B19" s="442">
        <v>2329768</v>
      </c>
      <c r="C19" s="442">
        <v>1106067</v>
      </c>
      <c r="D19" s="442">
        <f t="shared" si="0"/>
        <v>3435835</v>
      </c>
      <c r="E19" s="442"/>
      <c r="F19" s="354">
        <f t="shared" si="1"/>
        <v>8.4907451319769933</v>
      </c>
      <c r="G19" s="158" t="s">
        <v>495</v>
      </c>
      <c r="H19" s="158" t="s">
        <v>495</v>
      </c>
    </row>
    <row r="20" spans="1:8" ht="21" customHeight="1">
      <c r="A20" s="353" t="s">
        <v>113</v>
      </c>
      <c r="B20" s="442">
        <v>80500</v>
      </c>
      <c r="C20" s="442">
        <v>1775889</v>
      </c>
      <c r="D20" s="442">
        <f t="shared" si="0"/>
        <v>1856389</v>
      </c>
      <c r="E20" s="442"/>
      <c r="F20" s="354">
        <f t="shared" si="1"/>
        <v>0.29337899015015573</v>
      </c>
      <c r="G20" s="158" t="s">
        <v>495</v>
      </c>
      <c r="H20" s="158" t="s">
        <v>495</v>
      </c>
    </row>
    <row r="21" spans="1:8" ht="21" customHeight="1">
      <c r="A21" s="353" t="s">
        <v>445</v>
      </c>
      <c r="B21" s="442">
        <v>0</v>
      </c>
      <c r="C21" s="442">
        <v>89556</v>
      </c>
      <c r="D21" s="442">
        <f t="shared" si="0"/>
        <v>89556</v>
      </c>
      <c r="E21" s="442"/>
      <c r="F21" s="354">
        <f t="shared" si="1"/>
        <v>0</v>
      </c>
      <c r="G21" s="158" t="s">
        <v>495</v>
      </c>
      <c r="H21" s="158" t="s">
        <v>495</v>
      </c>
    </row>
    <row r="22" spans="1:8" ht="21" customHeight="1">
      <c r="A22" s="353" t="s">
        <v>406</v>
      </c>
      <c r="B22" s="442">
        <v>0</v>
      </c>
      <c r="C22" s="442">
        <v>20000</v>
      </c>
      <c r="D22" s="442">
        <f t="shared" si="0"/>
        <v>20000</v>
      </c>
      <c r="E22" s="442"/>
      <c r="F22" s="354">
        <f t="shared" si="1"/>
        <v>0</v>
      </c>
      <c r="G22" s="158" t="s">
        <v>495</v>
      </c>
      <c r="H22" s="158" t="s">
        <v>495</v>
      </c>
    </row>
    <row r="23" spans="1:8" ht="21" customHeight="1">
      <c r="A23" s="83" t="s">
        <v>537</v>
      </c>
      <c r="B23" s="346">
        <v>96764</v>
      </c>
      <c r="C23" s="346">
        <v>2000152215</v>
      </c>
      <c r="D23" s="346">
        <f t="shared" si="0"/>
        <v>2000248979</v>
      </c>
      <c r="E23" s="346"/>
      <c r="F23" s="352">
        <f>B23/B$24*100</f>
        <v>0.35265247953900214</v>
      </c>
      <c r="G23" s="352">
        <f t="shared" si="3"/>
        <v>20.166087271250426</v>
      </c>
      <c r="H23" s="352">
        <f t="shared" si="2"/>
        <v>20.111425281880987</v>
      </c>
    </row>
    <row r="24" spans="1:8" ht="27.75" customHeight="1" thickBot="1">
      <c r="A24" s="231" t="s">
        <v>0</v>
      </c>
      <c r="B24" s="349">
        <f>SUM(B6:B23)</f>
        <v>27438911</v>
      </c>
      <c r="C24" s="443">
        <f>SUM(C6:C23)</f>
        <v>9918395116</v>
      </c>
      <c r="D24" s="443">
        <f>SUM(D6:D23)</f>
        <v>9945834027</v>
      </c>
      <c r="E24" s="443"/>
      <c r="F24" s="445">
        <f t="shared" si="1"/>
        <v>100</v>
      </c>
      <c r="G24" s="445">
        <f t="shared" si="3"/>
        <v>100</v>
      </c>
      <c r="H24" s="445">
        <f t="shared" si="2"/>
        <v>100</v>
      </c>
    </row>
    <row r="25" spans="1:8" ht="3.75" customHeight="1" thickTop="1">
      <c r="A25" s="588"/>
      <c r="B25" s="588"/>
      <c r="C25" s="588"/>
      <c r="D25" s="588"/>
      <c r="E25" s="588"/>
      <c r="F25" s="588"/>
      <c r="G25" s="588"/>
      <c r="H25" s="105"/>
    </row>
    <row r="26" spans="1:8" ht="18.75" customHeight="1">
      <c r="A26" s="608" t="s">
        <v>514</v>
      </c>
      <c r="B26" s="608"/>
      <c r="C26" s="608"/>
      <c r="D26" s="608"/>
      <c r="E26" s="363"/>
      <c r="F26" s="363"/>
      <c r="G26" s="363"/>
      <c r="H26" s="105"/>
    </row>
    <row r="27" spans="1:8" ht="9" customHeight="1">
      <c r="H27" s="105"/>
    </row>
    <row r="28" spans="1:8" ht="21.75" customHeight="1">
      <c r="A28" s="495" t="s">
        <v>532</v>
      </c>
      <c r="B28" s="495"/>
      <c r="C28" s="589">
        <v>50</v>
      </c>
      <c r="D28" s="589"/>
      <c r="H28" s="105"/>
    </row>
    <row r="30" spans="1:8">
      <c r="G30" s="525"/>
    </row>
  </sheetData>
  <mergeCells count="8">
    <mergeCell ref="C28:D28"/>
    <mergeCell ref="A26:D26"/>
    <mergeCell ref="A2:H2"/>
    <mergeCell ref="A3:H3"/>
    <mergeCell ref="A25:G25"/>
    <mergeCell ref="A4:A5"/>
    <mergeCell ref="B4:D4"/>
    <mergeCell ref="F4:H4"/>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Bold,غامق"&amp;K07-015المسح البيئي في العراق لقطاع الصناعة لسنة &amp;"Times New Roman,غامق"2012</oddHeader>
  </headerFooter>
  <drawing r:id="rId2"/>
</worksheet>
</file>

<file path=xl/worksheets/sheet9.xml><?xml version="1.0" encoding="utf-8"?>
<worksheet xmlns="http://schemas.openxmlformats.org/spreadsheetml/2006/main" xmlns:r="http://schemas.openxmlformats.org/officeDocument/2006/relationships">
  <sheetPr>
    <tabColor theme="6" tint="-0.249977111117893"/>
  </sheetPr>
  <dimension ref="A1:G27"/>
  <sheetViews>
    <sheetView rightToLeft="1" view="pageBreakPreview" zoomScaleSheetLayoutView="100" workbookViewId="0">
      <selection activeCell="C33" sqref="C33"/>
    </sheetView>
  </sheetViews>
  <sheetFormatPr defaultColWidth="9.125" defaultRowHeight="15"/>
  <cols>
    <col min="1" max="1" width="49.25" style="57" customWidth="1"/>
    <col min="2" max="2" width="9.375" style="284" customWidth="1"/>
    <col min="3" max="3" width="12.875" style="284" customWidth="1"/>
    <col min="4" max="4" width="19" style="284" customWidth="1"/>
    <col min="5" max="5" width="15.75" style="57" customWidth="1"/>
    <col min="6" max="6" width="13.125" style="57" customWidth="1"/>
    <col min="7" max="7" width="14.125" style="57" customWidth="1"/>
    <col min="8" max="16384" width="9.125" style="57"/>
  </cols>
  <sheetData>
    <row r="1" spans="1:7" ht="25.5" customHeight="1">
      <c r="A1" s="601" t="s">
        <v>578</v>
      </c>
      <c r="B1" s="601"/>
      <c r="C1" s="601"/>
      <c r="D1" s="601"/>
      <c r="E1" s="601"/>
      <c r="F1" s="601"/>
      <c r="G1" s="601"/>
    </row>
    <row r="2" spans="1:7" ht="21" customHeight="1" thickBot="1">
      <c r="A2" s="602" t="s">
        <v>593</v>
      </c>
      <c r="B2" s="602"/>
      <c r="C2" s="602"/>
      <c r="D2" s="602"/>
      <c r="E2" s="602"/>
      <c r="F2" s="602"/>
      <c r="G2" s="602"/>
    </row>
    <row r="3" spans="1:7" ht="22.5" customHeight="1" thickTop="1">
      <c r="A3" s="595" t="s">
        <v>105</v>
      </c>
      <c r="B3" s="597" t="s">
        <v>4</v>
      </c>
      <c r="C3" s="597" t="s">
        <v>579</v>
      </c>
      <c r="D3" s="597" t="s">
        <v>581</v>
      </c>
      <c r="E3" s="597"/>
      <c r="F3" s="597"/>
      <c r="G3" s="597"/>
    </row>
    <row r="4" spans="1:7" ht="24" customHeight="1">
      <c r="A4" s="596"/>
      <c r="B4" s="598"/>
      <c r="C4" s="646"/>
      <c r="D4" s="50" t="s">
        <v>580</v>
      </c>
      <c r="E4" s="50" t="s">
        <v>582</v>
      </c>
      <c r="F4" s="3" t="s">
        <v>583</v>
      </c>
      <c r="G4" s="3" t="s">
        <v>0</v>
      </c>
    </row>
    <row r="5" spans="1:7" ht="21" customHeight="1">
      <c r="A5" s="2" t="s">
        <v>5</v>
      </c>
      <c r="B5" s="80">
        <v>15</v>
      </c>
      <c r="C5" s="565">
        <v>10543120.000000009</v>
      </c>
      <c r="D5" s="568">
        <v>501093</v>
      </c>
      <c r="E5" s="568">
        <v>1349933.0000000007</v>
      </c>
      <c r="F5" s="568">
        <v>190350.99999999997</v>
      </c>
      <c r="G5" s="571">
        <f t="shared" ref="G5:G25" si="0">SUM(D5:F5)</f>
        <v>2041377.0000000007</v>
      </c>
    </row>
    <row r="6" spans="1:7" ht="21" customHeight="1">
      <c r="A6" s="2" t="s">
        <v>7</v>
      </c>
      <c r="B6" s="80">
        <v>17</v>
      </c>
      <c r="C6" s="566">
        <v>3985892</v>
      </c>
      <c r="D6" s="566">
        <v>520427.00000000006</v>
      </c>
      <c r="E6" s="566">
        <v>1534588.0000000002</v>
      </c>
      <c r="F6" s="566">
        <v>92642</v>
      </c>
      <c r="G6" s="572">
        <f t="shared" si="0"/>
        <v>2147657</v>
      </c>
    </row>
    <row r="7" spans="1:7" ht="21" customHeight="1">
      <c r="A7" s="2" t="s">
        <v>8</v>
      </c>
      <c r="B7" s="80">
        <v>18</v>
      </c>
      <c r="C7" s="566">
        <v>1928229</v>
      </c>
      <c r="D7" s="566">
        <v>319587</v>
      </c>
      <c r="E7" s="566">
        <v>744907</v>
      </c>
      <c r="F7" s="566">
        <v>0</v>
      </c>
      <c r="G7" s="572">
        <f t="shared" si="0"/>
        <v>1064494</v>
      </c>
    </row>
    <row r="8" spans="1:7" ht="21" customHeight="1">
      <c r="A8" s="2" t="s">
        <v>9</v>
      </c>
      <c r="B8" s="80">
        <v>19</v>
      </c>
      <c r="C8" s="566">
        <v>122551</v>
      </c>
      <c r="D8" s="566">
        <v>12800</v>
      </c>
      <c r="E8" s="566">
        <v>24734</v>
      </c>
      <c r="F8" s="566">
        <v>0</v>
      </c>
      <c r="G8" s="572">
        <f t="shared" si="0"/>
        <v>37534</v>
      </c>
    </row>
    <row r="9" spans="1:7" ht="21" customHeight="1">
      <c r="A9" s="2" t="s">
        <v>167</v>
      </c>
      <c r="B9" s="80">
        <v>20</v>
      </c>
      <c r="C9" s="566">
        <v>40630.000000000007</v>
      </c>
      <c r="D9" s="566">
        <v>2940.9999999999995</v>
      </c>
      <c r="E9" s="566">
        <v>8905</v>
      </c>
      <c r="F9" s="566">
        <v>1000</v>
      </c>
      <c r="G9" s="572">
        <f t="shared" si="0"/>
        <v>12846</v>
      </c>
    </row>
    <row r="10" spans="1:7" ht="21" customHeight="1">
      <c r="A10" s="2" t="s">
        <v>14</v>
      </c>
      <c r="B10" s="80">
        <v>21</v>
      </c>
      <c r="C10" s="566">
        <v>19343</v>
      </c>
      <c r="D10" s="566">
        <v>2607</v>
      </c>
      <c r="E10" s="566">
        <v>297</v>
      </c>
      <c r="F10" s="566">
        <v>0</v>
      </c>
      <c r="G10" s="572">
        <f t="shared" si="0"/>
        <v>2904</v>
      </c>
    </row>
    <row r="11" spans="1:7" ht="21" customHeight="1">
      <c r="A11" s="2" t="s">
        <v>534</v>
      </c>
      <c r="B11" s="80">
        <v>22</v>
      </c>
      <c r="C11" s="566">
        <v>234733.00000000003</v>
      </c>
      <c r="D11" s="566">
        <v>18657.000000000004</v>
      </c>
      <c r="E11" s="566">
        <v>3830</v>
      </c>
      <c r="F11" s="566">
        <v>38335</v>
      </c>
      <c r="G11" s="572">
        <f t="shared" si="0"/>
        <v>60822</v>
      </c>
    </row>
    <row r="12" spans="1:7" ht="21" customHeight="1">
      <c r="A12" s="2" t="s">
        <v>100</v>
      </c>
      <c r="B12" s="80">
        <v>23</v>
      </c>
      <c r="C12" s="566">
        <v>55678955.999999993</v>
      </c>
      <c r="D12" s="566">
        <v>1551613.9999999991</v>
      </c>
      <c r="E12" s="566">
        <v>26216791.000000004</v>
      </c>
      <c r="F12" s="566">
        <v>2890834</v>
      </c>
      <c r="G12" s="572">
        <f t="shared" si="0"/>
        <v>30659239.000000004</v>
      </c>
    </row>
    <row r="13" spans="1:7" ht="21" customHeight="1">
      <c r="A13" s="2" t="s">
        <v>10</v>
      </c>
      <c r="B13" s="202">
        <v>24</v>
      </c>
      <c r="C13" s="566">
        <v>41178926</v>
      </c>
      <c r="D13" s="566">
        <v>419720.00000000006</v>
      </c>
      <c r="E13" s="566">
        <v>2773536.9999999995</v>
      </c>
      <c r="F13" s="566">
        <v>5899380</v>
      </c>
      <c r="G13" s="397">
        <f t="shared" si="0"/>
        <v>9092637</v>
      </c>
    </row>
    <row r="14" spans="1:7" ht="21" customHeight="1">
      <c r="A14" s="47" t="s">
        <v>11</v>
      </c>
      <c r="B14" s="159">
        <v>25</v>
      </c>
      <c r="C14" s="566">
        <v>2898403</v>
      </c>
      <c r="D14" s="566">
        <v>33196</v>
      </c>
      <c r="E14" s="566">
        <v>38315</v>
      </c>
      <c r="F14" s="566">
        <v>28326</v>
      </c>
      <c r="G14" s="546">
        <f t="shared" si="0"/>
        <v>99837</v>
      </c>
    </row>
    <row r="15" spans="1:7" ht="21" customHeight="1">
      <c r="A15" s="2" t="s">
        <v>12</v>
      </c>
      <c r="B15" s="80">
        <v>26</v>
      </c>
      <c r="C15" s="566">
        <v>11623534.000000004</v>
      </c>
      <c r="D15" s="566">
        <v>894409</v>
      </c>
      <c r="E15" s="566">
        <v>1824940.9999999998</v>
      </c>
      <c r="F15" s="566">
        <v>182763</v>
      </c>
      <c r="G15" s="572">
        <f t="shared" si="0"/>
        <v>2902113</v>
      </c>
    </row>
    <row r="16" spans="1:7" ht="21" customHeight="1">
      <c r="A16" s="47" t="s">
        <v>13</v>
      </c>
      <c r="B16" s="159">
        <v>27</v>
      </c>
      <c r="C16" s="566">
        <v>3206033.0000000009</v>
      </c>
      <c r="D16" s="566">
        <v>419840</v>
      </c>
      <c r="E16" s="566">
        <v>399512</v>
      </c>
      <c r="F16" s="566">
        <v>400</v>
      </c>
      <c r="G16" s="546">
        <f t="shared" si="0"/>
        <v>819752</v>
      </c>
    </row>
    <row r="17" spans="1:7" ht="21" customHeight="1">
      <c r="A17" s="564" t="s">
        <v>168</v>
      </c>
      <c r="B17" s="563">
        <v>28</v>
      </c>
      <c r="C17" s="566">
        <v>3411773</v>
      </c>
      <c r="D17" s="566">
        <v>988703.99999999988</v>
      </c>
      <c r="E17" s="566">
        <v>1252501</v>
      </c>
      <c r="F17" s="566">
        <v>34570</v>
      </c>
      <c r="G17" s="572">
        <f t="shared" si="0"/>
        <v>2275775</v>
      </c>
    </row>
    <row r="18" spans="1:7" ht="21" customHeight="1">
      <c r="A18" s="2" t="s">
        <v>15</v>
      </c>
      <c r="B18" s="80">
        <v>29</v>
      </c>
      <c r="C18" s="566">
        <v>1267502</v>
      </c>
      <c r="D18" s="566">
        <v>461325.00000000006</v>
      </c>
      <c r="E18" s="566">
        <v>122750</v>
      </c>
      <c r="F18" s="566">
        <v>9950</v>
      </c>
      <c r="G18" s="572">
        <f t="shared" si="0"/>
        <v>594025</v>
      </c>
    </row>
    <row r="19" spans="1:7" ht="21" customHeight="1">
      <c r="A19" s="2" t="s">
        <v>16</v>
      </c>
      <c r="B19" s="80">
        <v>31</v>
      </c>
      <c r="C19" s="566">
        <v>3090569</v>
      </c>
      <c r="D19" s="566">
        <v>1121185</v>
      </c>
      <c r="E19" s="566">
        <v>211300</v>
      </c>
      <c r="F19" s="566">
        <v>74365</v>
      </c>
      <c r="G19" s="572">
        <f t="shared" si="0"/>
        <v>1406850</v>
      </c>
    </row>
    <row r="20" spans="1:7" ht="21" customHeight="1">
      <c r="A20" s="2" t="s">
        <v>17</v>
      </c>
      <c r="B20" s="80">
        <v>32</v>
      </c>
      <c r="C20" s="566">
        <v>24735</v>
      </c>
      <c r="D20" s="566">
        <v>3680</v>
      </c>
      <c r="E20" s="566">
        <v>0</v>
      </c>
      <c r="F20" s="566">
        <v>0</v>
      </c>
      <c r="G20" s="572">
        <f t="shared" si="0"/>
        <v>3680</v>
      </c>
    </row>
    <row r="21" spans="1:7" ht="21" customHeight="1">
      <c r="A21" s="2" t="s">
        <v>18</v>
      </c>
      <c r="B21" s="80">
        <v>33</v>
      </c>
      <c r="C21" s="566">
        <v>9026</v>
      </c>
      <c r="D21" s="566">
        <v>300</v>
      </c>
      <c r="E21" s="566">
        <v>1848</v>
      </c>
      <c r="F21" s="566">
        <v>0</v>
      </c>
      <c r="G21" s="572">
        <f t="shared" si="0"/>
        <v>2148</v>
      </c>
    </row>
    <row r="22" spans="1:7" ht="21" customHeight="1">
      <c r="A22" s="2" t="s">
        <v>102</v>
      </c>
      <c r="B22" s="80">
        <v>34</v>
      </c>
      <c r="C22" s="566">
        <v>436383</v>
      </c>
      <c r="D22" s="566">
        <v>20430</v>
      </c>
      <c r="E22" s="566">
        <v>0</v>
      </c>
      <c r="F22" s="566">
        <v>0</v>
      </c>
      <c r="G22" s="572">
        <f t="shared" si="0"/>
        <v>20430</v>
      </c>
    </row>
    <row r="23" spans="1:7" ht="21" customHeight="1">
      <c r="A23" s="2" t="s">
        <v>103</v>
      </c>
      <c r="B23" s="80">
        <v>36</v>
      </c>
      <c r="C23" s="566">
        <v>25865.999999999996</v>
      </c>
      <c r="D23" s="566">
        <v>9324</v>
      </c>
      <c r="E23" s="566">
        <v>2565</v>
      </c>
      <c r="F23" s="566">
        <v>0</v>
      </c>
      <c r="G23" s="572">
        <f t="shared" si="0"/>
        <v>11889</v>
      </c>
    </row>
    <row r="24" spans="1:7" ht="21" customHeight="1">
      <c r="A24" s="2" t="s">
        <v>20</v>
      </c>
      <c r="B24" s="80">
        <v>40</v>
      </c>
      <c r="C24" s="567">
        <v>16317174389.000006</v>
      </c>
      <c r="D24" s="568">
        <v>1106571.9999999998</v>
      </c>
      <c r="E24" s="566">
        <v>9891455245.9999962</v>
      </c>
      <c r="F24" s="566">
        <v>16200</v>
      </c>
      <c r="G24" s="546">
        <f t="shared" si="0"/>
        <v>9892578017.9999962</v>
      </c>
    </row>
    <row r="25" spans="1:7" ht="21" customHeight="1" thickBot="1">
      <c r="A25" s="594" t="s">
        <v>0</v>
      </c>
      <c r="B25" s="594"/>
      <c r="C25" s="318">
        <f>SUM(C5:C24)</f>
        <v>16456900593.000006</v>
      </c>
      <c r="D25" s="318">
        <f>SUM(D5:D24)</f>
        <v>8408410.9999999981</v>
      </c>
      <c r="E25" s="318">
        <f>SUM(E5:E24)</f>
        <v>9927966499.9999962</v>
      </c>
      <c r="F25" s="318">
        <f>SUM(F5:F24)</f>
        <v>9459116</v>
      </c>
      <c r="G25" s="573">
        <f t="shared" si="0"/>
        <v>9945834026.9999962</v>
      </c>
    </row>
    <row r="26" spans="1:7" ht="21.75" customHeight="1" thickTop="1">
      <c r="A26" s="8"/>
      <c r="B26" s="8"/>
      <c r="C26" s="433"/>
      <c r="D26" s="433"/>
      <c r="E26" s="433"/>
      <c r="F26" s="433"/>
      <c r="G26" s="433"/>
    </row>
    <row r="27" spans="1:7" ht="21.75" customHeight="1">
      <c r="A27" s="569" t="s">
        <v>533</v>
      </c>
      <c r="B27" s="645">
        <v>51</v>
      </c>
      <c r="C27" s="645"/>
      <c r="D27" s="645"/>
      <c r="E27" s="645"/>
      <c r="F27" s="645"/>
      <c r="G27" s="570"/>
    </row>
  </sheetData>
  <mergeCells count="8">
    <mergeCell ref="A1:G1"/>
    <mergeCell ref="A2:G2"/>
    <mergeCell ref="B27:F27"/>
    <mergeCell ref="A25:B25"/>
    <mergeCell ref="D3:G3"/>
    <mergeCell ref="A3:A4"/>
    <mergeCell ref="B3:B4"/>
    <mergeCell ref="C3:C4"/>
  </mergeCells>
  <printOptions horizontalCentered="1"/>
  <pageMargins left="0.51181102362204722" right="0.51181102362204722" top="0.59055118110236227" bottom="0.19685039370078741" header="0.31496062992125984" footer="0.31496062992125984"/>
  <pageSetup paperSize="9" scale="95" orientation="landscape" r:id="rId1"/>
  <headerFooter>
    <oddHeader>&amp;C&amp;"AL-Mohanad Bold,غامق"&amp;12&amp;K07-020المسح البيئي في العراق لقطاع الصناعة لسنة &amp;"Times New Roman,غامق"2012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36</vt:i4>
      </vt:variant>
      <vt:variant>
        <vt:lpstr>نطاقات تمت تسميتها</vt:lpstr>
      </vt:variant>
      <vt:variant>
        <vt:i4>33</vt:i4>
      </vt:variant>
    </vt:vector>
  </HeadingPairs>
  <TitlesOfParts>
    <vt:vector size="69" baseType="lpstr">
      <vt:lpstr>1</vt:lpstr>
      <vt:lpstr>2</vt:lpstr>
      <vt:lpstr>3</vt:lpstr>
      <vt:lpstr>4</vt:lpstr>
      <vt:lpstr>5</vt:lpstr>
      <vt:lpstr>5أ و ب</vt:lpstr>
      <vt:lpstr>5 ج</vt:lpstr>
      <vt:lpstr>5د</vt:lpstr>
      <vt:lpstr>5 هـ</vt:lpstr>
      <vt:lpstr>6</vt:lpstr>
      <vt:lpstr>7</vt:lpstr>
      <vt:lpstr>8</vt:lpstr>
      <vt:lpstr>9و10</vt:lpstr>
      <vt:lpstr> 11 أ و ب وج</vt:lpstr>
      <vt:lpstr>11اااا</vt:lpstr>
      <vt:lpstr>12</vt:lpstr>
      <vt:lpstr>13</vt:lpstr>
      <vt:lpstr>14</vt:lpstr>
      <vt:lpstr>14ممممم</vt:lpstr>
      <vt:lpstr>15</vt:lpstr>
      <vt:lpstr>16</vt:lpstr>
      <vt:lpstr>17aaaa</vt:lpstr>
      <vt:lpstr>17</vt:lpstr>
      <vt:lpstr>18</vt:lpstr>
      <vt:lpstr>18 قديم</vt:lpstr>
      <vt:lpstr>19</vt:lpstr>
      <vt:lpstr>20</vt:lpstr>
      <vt:lpstr>21</vt:lpstr>
      <vt:lpstr>22</vt:lpstr>
      <vt:lpstr>23</vt:lpstr>
      <vt:lpstr>24</vt:lpstr>
      <vt:lpstr>25</vt:lpstr>
      <vt:lpstr>26  </vt:lpstr>
      <vt:lpstr>26</vt:lpstr>
      <vt:lpstr>ورقة2</vt:lpstr>
      <vt:lpstr>ورقة3</vt:lpstr>
      <vt:lpstr>' 11 أ و ب وج'!Print_Area</vt:lpstr>
      <vt:lpstr>'1'!Print_Area</vt:lpstr>
      <vt:lpstr>'11اااا'!Print_Area</vt:lpstr>
      <vt:lpstr>'12'!Print_Area</vt:lpstr>
      <vt:lpstr>'13'!Print_Area</vt:lpstr>
      <vt:lpstr>'14'!Print_Area</vt:lpstr>
      <vt:lpstr>'14ممممم'!Print_Area</vt:lpstr>
      <vt:lpstr>'15'!Print_Area</vt:lpstr>
      <vt:lpstr>'16'!Print_Area</vt:lpstr>
      <vt:lpstr>'17'!Print_Area</vt:lpstr>
      <vt:lpstr>'17aaaa'!Print_Area</vt:lpstr>
      <vt:lpstr>'18'!Print_Area</vt:lpstr>
      <vt:lpstr>'18 قديم'!Print_Area</vt:lpstr>
      <vt:lpstr>'19'!Print_Area</vt:lpstr>
      <vt:lpstr>'2'!Print_Area</vt:lpstr>
      <vt:lpstr>'20'!Print_Area</vt:lpstr>
      <vt:lpstr>'21'!Print_Area</vt:lpstr>
      <vt:lpstr>'22'!Print_Area</vt:lpstr>
      <vt:lpstr>'23'!Print_Area</vt:lpstr>
      <vt:lpstr>'24'!Print_Area</vt:lpstr>
      <vt:lpstr>'25'!Print_Area</vt:lpstr>
      <vt:lpstr>'26'!Print_Area</vt:lpstr>
      <vt:lpstr>'3'!Print_Area</vt:lpstr>
      <vt:lpstr>'4'!Print_Area</vt:lpstr>
      <vt:lpstr>'5'!Print_Area</vt:lpstr>
      <vt:lpstr>'5 ج'!Print_Area</vt:lpstr>
      <vt:lpstr>'5 هـ'!Print_Area</vt:lpstr>
      <vt:lpstr>'5أ و ب'!Print_Area</vt:lpstr>
      <vt:lpstr>'5د'!Print_Area</vt:lpstr>
      <vt:lpstr>'6'!Print_Area</vt:lpstr>
      <vt:lpstr>'7'!Print_Area</vt:lpstr>
      <vt:lpstr>'8'!Print_Area</vt:lpstr>
      <vt:lpstr>'9و10'!Print_Area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Administrator</cp:lastModifiedBy>
  <cp:lastPrinted>2013-08-04T04:52:05Z</cp:lastPrinted>
  <dcterms:created xsi:type="dcterms:W3CDTF">2012-02-17T06:40:12Z</dcterms:created>
  <dcterms:modified xsi:type="dcterms:W3CDTF">2018-05-20T04:44:26Z</dcterms:modified>
</cp:coreProperties>
</file>